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5_LSC\Reports and Tracking Docs\"/>
    </mc:Choice>
  </mc:AlternateContent>
  <xr:revisionPtr revIDLastSave="0" documentId="13_ncr:1_{A6F9F9D0-DB5E-4531-9B1B-AD5E2DE71965}" xr6:coauthVersionLast="47" xr6:coauthVersionMax="47" xr10:uidLastSave="{00000000-0000-0000-0000-000000000000}"/>
  <bookViews>
    <workbookView xWindow="-108" yWindow="-108" windowWidth="23256" windowHeight="12576" xr2:uid="{00000000-000D-0000-FFFF-FFFF00000000}"/>
  </bookViews>
  <sheets>
    <sheet name="2022 Outcomes" sheetId="4" r:id="rId1"/>
    <sheet name="2021 Outcomes" sheetId="2" r:id="rId2"/>
    <sheet name="Table 5-1 (Yr 1-2) WBIF Only" sheetId="3" r:id="rId3"/>
    <sheet name="Table 5-1 (10-Yr)" sheetId="1" r:id="rId4"/>
  </sheets>
  <definedNames>
    <definedName name="_xlnm.Print_Area" localSheetId="1">'2021 Outcomes'!$A$1:$S$123</definedName>
    <definedName name="_xlnm.Print_Area" localSheetId="0">'2022 Outcomes'!$A$1:$S$87</definedName>
    <definedName name="_xlnm.Print_Area" localSheetId="2">'Table 5-1 (Yr 1-2) WBIF Only'!$A$1:$S$27</definedName>
    <definedName name="_xlnm.Print_Titles" localSheetId="1">'2021 Outcomes'!$3:$4</definedName>
    <definedName name="_xlnm.Print_Titles" localSheetId="0">'2022 Outcomes'!$3:$4</definedName>
    <definedName name="_xlnm.Print_Titles" localSheetId="2">'Table 5-1 (Yr 1-2) WBIF Only'!$2:$3</definedName>
  </definedNames>
  <calcPr calcId="181029"/>
</workbook>
</file>

<file path=xl/calcChain.xml><?xml version="1.0" encoding="utf-8"?>
<calcChain xmlns="http://schemas.openxmlformats.org/spreadsheetml/2006/main">
  <c r="G78" i="4" l="1"/>
  <c r="K77" i="4"/>
  <c r="I77" i="4"/>
  <c r="K76" i="4"/>
  <c r="I76" i="4"/>
  <c r="K75" i="4"/>
  <c r="I75" i="4"/>
  <c r="K74" i="4"/>
  <c r="I74" i="4"/>
  <c r="K73" i="4"/>
  <c r="I73" i="4"/>
  <c r="K72" i="4"/>
  <c r="I72" i="4"/>
  <c r="K71" i="4"/>
  <c r="I71" i="4"/>
  <c r="K70" i="4"/>
  <c r="I70" i="4"/>
  <c r="K69" i="4"/>
  <c r="I69" i="4"/>
  <c r="K68" i="4"/>
  <c r="I68" i="4"/>
  <c r="K67" i="4"/>
  <c r="I67" i="4"/>
  <c r="K66" i="4"/>
  <c r="I66" i="4"/>
  <c r="K65" i="4"/>
  <c r="I65" i="4"/>
  <c r="K64" i="4"/>
  <c r="I64" i="4"/>
  <c r="K63" i="4"/>
  <c r="I63" i="4"/>
  <c r="K62" i="4"/>
  <c r="I62" i="4"/>
  <c r="K61" i="4"/>
  <c r="I61" i="4"/>
  <c r="K60" i="4"/>
  <c r="I60" i="4"/>
  <c r="K59" i="4"/>
  <c r="I59" i="4"/>
  <c r="K58" i="4"/>
  <c r="I58" i="4"/>
  <c r="K57" i="4"/>
  <c r="I57" i="4"/>
  <c r="K56" i="4"/>
  <c r="I56" i="4"/>
  <c r="K55" i="4"/>
  <c r="I55" i="4"/>
  <c r="S53" i="4"/>
  <c r="G53" i="4"/>
  <c r="K53" i="4" s="1"/>
  <c r="S33" i="4"/>
  <c r="G33" i="4"/>
  <c r="K33" i="4" s="1"/>
  <c r="S16" i="4"/>
  <c r="G16" i="4"/>
  <c r="I16" i="4" s="1"/>
  <c r="R10" i="2"/>
  <c r="Q19" i="3"/>
  <c r="P19" i="3"/>
  <c r="Q17" i="3"/>
  <c r="Q13" i="3"/>
  <c r="Q10" i="3"/>
  <c r="Q6" i="3"/>
  <c r="Q5" i="3"/>
  <c r="Q7" i="3" s="1"/>
  <c r="Q78" i="4" l="1"/>
  <c r="I33" i="4"/>
  <c r="Q33" i="4"/>
  <c r="Q16" i="4"/>
  <c r="I53" i="4"/>
  <c r="K16" i="4"/>
  <c r="Q53" i="4"/>
  <c r="S79" i="4"/>
  <c r="I78" i="4"/>
  <c r="K78" i="4"/>
  <c r="K79" i="4" s="1"/>
  <c r="G79" i="4"/>
  <c r="P5" i="3"/>
  <c r="G17" i="3"/>
  <c r="K16" i="3"/>
  <c r="I16" i="3"/>
  <c r="K15" i="3"/>
  <c r="I15" i="3"/>
  <c r="R13" i="3"/>
  <c r="G13" i="3"/>
  <c r="I13" i="3" s="1"/>
  <c r="R10" i="3"/>
  <c r="G10" i="3"/>
  <c r="K10" i="3" s="1"/>
  <c r="R7" i="3"/>
  <c r="G7" i="3"/>
  <c r="K7" i="3" s="1"/>
  <c r="T101" i="2"/>
  <c r="T74" i="2"/>
  <c r="Q79" i="4" l="1"/>
  <c r="I79" i="4"/>
  <c r="P17" i="3"/>
  <c r="P13" i="3"/>
  <c r="P7" i="3"/>
  <c r="K13" i="3"/>
  <c r="K17" i="3"/>
  <c r="R19" i="3"/>
  <c r="I17" i="3"/>
  <c r="P10" i="3"/>
  <c r="K19" i="3"/>
  <c r="G19" i="3"/>
  <c r="I7" i="3"/>
  <c r="I10" i="3"/>
  <c r="R83" i="2"/>
  <c r="R58" i="2"/>
  <c r="I19" i="3" l="1"/>
  <c r="R34" i="2"/>
  <c r="R115" i="2" s="1"/>
  <c r="P9" i="2"/>
  <c r="P98" i="2" l="1"/>
  <c r="P91" i="2"/>
  <c r="P114" i="2" s="1"/>
  <c r="P81" i="2"/>
  <c r="P76" i="2"/>
  <c r="P71" i="2"/>
  <c r="P65" i="2"/>
  <c r="P60" i="2"/>
  <c r="P83" i="2" s="1"/>
  <c r="P49" i="2"/>
  <c r="P43" i="2"/>
  <c r="P39" i="2"/>
  <c r="P31" i="2"/>
  <c r="P28" i="2"/>
  <c r="P6" i="2"/>
  <c r="G114" i="2"/>
  <c r="G83" i="2"/>
  <c r="K83" i="2" s="1"/>
  <c r="G58" i="2"/>
  <c r="I58" i="2" s="1"/>
  <c r="G34" i="2"/>
  <c r="K34" i="2" s="1"/>
  <c r="K113" i="2"/>
  <c r="K112" i="2"/>
  <c r="K111" i="2"/>
  <c r="K110" i="2"/>
  <c r="K109" i="2"/>
  <c r="K108" i="2"/>
  <c r="K107" i="2"/>
  <c r="K106" i="2"/>
  <c r="K105" i="2"/>
  <c r="K104" i="2"/>
  <c r="K103" i="2"/>
  <c r="K102" i="2"/>
  <c r="K100" i="2"/>
  <c r="K98" i="2"/>
  <c r="K97" i="2"/>
  <c r="K95" i="2"/>
  <c r="K91" i="2"/>
  <c r="K90" i="2"/>
  <c r="K89" i="2"/>
  <c r="K88" i="2"/>
  <c r="I113" i="2"/>
  <c r="I112" i="2"/>
  <c r="I111" i="2"/>
  <c r="I110" i="2"/>
  <c r="I109" i="2"/>
  <c r="I108" i="2"/>
  <c r="I107" i="2"/>
  <c r="I106" i="2"/>
  <c r="I105" i="2"/>
  <c r="I104" i="2"/>
  <c r="I103" i="2"/>
  <c r="I102" i="2"/>
  <c r="I100" i="2"/>
  <c r="I98" i="2"/>
  <c r="I97" i="2"/>
  <c r="I95" i="2"/>
  <c r="I91" i="2"/>
  <c r="I90" i="2"/>
  <c r="I89" i="2"/>
  <c r="I88" i="2"/>
  <c r="K87" i="2"/>
  <c r="I87" i="2"/>
  <c r="K86" i="2"/>
  <c r="I86" i="2"/>
  <c r="K85" i="2"/>
  <c r="I85" i="2"/>
  <c r="P58" i="2" l="1"/>
  <c r="P34" i="2"/>
  <c r="I83" i="2"/>
  <c r="K114" i="2"/>
  <c r="I114" i="2"/>
  <c r="G115" i="2"/>
  <c r="K58" i="2"/>
  <c r="I34" i="2"/>
  <c r="R64" i="1"/>
  <c r="R58" i="1"/>
  <c r="R55" i="1"/>
  <c r="R56" i="1"/>
  <c r="R57" i="1"/>
  <c r="R59" i="1"/>
  <c r="R60" i="1"/>
  <c r="R61" i="1"/>
  <c r="R62" i="1"/>
  <c r="R63" i="1"/>
  <c r="R65" i="1"/>
  <c r="R66" i="1"/>
  <c r="R67" i="1"/>
  <c r="R68" i="1"/>
  <c r="R69" i="1"/>
  <c r="R70" i="1"/>
  <c r="R71" i="1"/>
  <c r="R72" i="1"/>
  <c r="R73" i="1"/>
  <c r="R74" i="1"/>
  <c r="R75" i="1"/>
  <c r="R76" i="1"/>
  <c r="R54" i="1"/>
  <c r="P115" i="2" l="1"/>
  <c r="I115" i="2"/>
  <c r="K1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tc={8E838BC7-E36E-45E5-A0A3-64A9A717215B}</author>
  </authors>
  <commentList>
    <comment ref="O31" authorId="0" shapeId="0" xr:uid="{8E838BC7-E36E-45E5-A0A3-64A9A717215B}">
      <text>
        <r>
          <rPr>
            <sz val="10"/>
            <color rgb="FF000000"/>
            <rFont val="Times New Roman"/>
            <family val="1"/>
          </rPr>
          <t>[Threaded comment]
Your version of Excel allows you to read this threaded comment; however, any edits to it will get removed if the file is opened in a newer version of Excel. Learn more: https://go.microsoft.com/fwlink/?linkid=870924
Comment:
    Please note: Washington County's numbers are still being refined, and may be lower than what is reported here.</t>
        </r>
      </text>
    </comment>
  </commentList>
</comments>
</file>

<file path=xl/sharedStrings.xml><?xml version="1.0" encoding="utf-8"?>
<sst xmlns="http://schemas.openxmlformats.org/spreadsheetml/2006/main" count="1925" uniqueCount="515">
  <si>
    <t>Lower St. Croix Partnership Annual Plan of Work (based on LSC CWMP Table 5-1)</t>
  </si>
  <si>
    <t>INSTRUCTIONS: Partners fill in your achievements in columns N and O to the best of your ability. Include projects/activities implemented with both WBIF and other funds. If you are entering multiple projects in one line, use an addition formula to add total dollars spent. Ensure activities entered are within the with Priority Locations in column C. Remember to enter actual outputs achieved (e.g., P/TSS load reductions achieved at priority waterbodies).</t>
  </si>
  <si>
    <t>From CWMP</t>
  </si>
  <si>
    <t>2-year ouputs and costs divided by 2</t>
  </si>
  <si>
    <t>2021 Yearend Progress Reporting</t>
  </si>
  <si>
    <t>#</t>
  </si>
  <si>
    <t>Activity</t>
  </si>
  <si>
    <t>Priority Location</t>
  </si>
  <si>
    <t>Measurable Output</t>
  </si>
  <si>
    <t>Implementation Actions</t>
  </si>
  <si>
    <t>Years 1-2
Outputs</t>
  </si>
  <si>
    <t>Years 1-2
Estimated Cost</t>
  </si>
  <si>
    <t>Fiscal Year 1 (Jul '21-Jun '22) Outputs</t>
  </si>
  <si>
    <t>Fiscal Year 1 (Jul '21-Jun '22) Estimated Cost</t>
  </si>
  <si>
    <t>Fiscal Year 2 (Jul '22-Jun '23) Outputs</t>
  </si>
  <si>
    <t>Fiscal Year 2 (Jul '22-Jun '23) Estimated Cost</t>
  </si>
  <si>
    <t>Fiscal Agent/ Responsible Party</t>
  </si>
  <si>
    <t>Funding Sources</t>
  </si>
  <si>
    <t>Year 1 (2021)
Dollars Spent</t>
  </si>
  <si>
    <t>Part A. Implementation Actions for Agricultural Lands</t>
  </si>
  <si>
    <t>GW Quality (Table 3‐1 GW1A, 2B)</t>
  </si>
  <si>
    <t>Basin Wide Priority ‐ Agricultural lands where:
1) DWSMA vulnerability is moderate, high, or very high; or
2) Pollution sensitivity to wells is high or very high; or
3) Pollution sensitivity to near surface materials is karst or high; or
4) Well testing show ≥ 5 mg/L nitrate
See Figure 5‐1</t>
  </si>
  <si>
    <t>Install BMPs on 2,200 acres that improve soil health and/or reduce nitrogen and pesticide pollution to groundwater</t>
  </si>
  <si>
    <t>300 ac</t>
  </si>
  <si>
    <t>[see Table 5-1 Impl. Actions]</t>
  </si>
  <si>
    <t>150 ac</t>
  </si>
  <si>
    <t>Chisago SWCD</t>
  </si>
  <si>
    <t>Rivers &amp; Streams + St. Croix River WQ (Table 3‐1 R&amp;S 1A; STC 1B, C)</t>
  </si>
  <si>
    <t>Regionally Significant Rivers and Streams:
-     All streams and tributaries in Sunrise River Watershed (whole watershed regardless of direct drainage)
-     Direct drainage areas to St. Croix River through Rock, Rush, Goose, Lawrence, and Browns Creeks and Trout Brook and other small streams shown in Figure 5‐2
See Table 5‐2 for streams and total phosphorus reduction goals; see Figure 5‐2</t>
  </si>
  <si>
    <t>Reduce total phosphorus by 3,300 lbs/year (install approximately 220 BMPs @ estimated 15 lbs/BMP) and reduce TSS, bacteria, and nitrogen as secondary benefit</t>
  </si>
  <si>
    <r>
      <rPr>
        <sz val="10"/>
        <rFont val="Calibri"/>
        <family val="2"/>
      </rPr>
      <t>450 lbs TP
(approx. 30 BMPs)</t>
    </r>
  </si>
  <si>
    <t>225 lbs TP (approx 15 BMPs)</t>
  </si>
  <si>
    <t>Lake WQ from ag (Table 3‐1
LK1A, 2A)</t>
  </si>
  <si>
    <r>
      <t>Regionally Significant Lakes for Agricultural BMPs See Table 5‐3</t>
    </r>
    <r>
      <rPr>
        <b/>
        <sz val="10"/>
        <rFont val="Calibri"/>
        <family val="2"/>
      </rPr>
      <t xml:space="preserve"> </t>
    </r>
    <r>
      <rPr>
        <sz val="10"/>
        <rFont val="Calibri"/>
        <family val="2"/>
      </rPr>
      <t xml:space="preserve">for lakes and total phosphorus reduction goals; see </t>
    </r>
    <r>
      <rPr>
        <b/>
        <sz val="10"/>
        <rFont val="Calibri"/>
        <family val="2"/>
      </rPr>
      <t xml:space="preserve">Figure 5‐3 </t>
    </r>
    <r>
      <rPr>
        <sz val="10"/>
        <rFont val="Calibri"/>
        <family val="2"/>
      </rPr>
      <t>for map</t>
    </r>
  </si>
  <si>
    <t>Install conservation BMPs, near sensitive lakes or in direct lake catchments to reduce TP by 1,275 lbs (estimated 15 lbs/BMP) and reduce TSS, bacteria, N as secondary benefit</t>
  </si>
  <si>
    <t>150 lbs TP (approx.300 ac and/or 10 BMPs)</t>
  </si>
  <si>
    <t>75 lbs TP (approx 150 ac and/or 5 BMPs)</t>
  </si>
  <si>
    <t>GW Quantity (Table 3‐1 GW2A)</t>
  </si>
  <si>
    <r>
      <rPr>
        <sz val="10"/>
        <rFont val="Calibri"/>
        <family val="2"/>
      </rPr>
      <t>All agricultural irrigators; highest priority given to highest consumers [</t>
    </r>
    <r>
      <rPr>
        <i/>
        <sz val="10"/>
        <rFont val="Calibri"/>
        <family val="2"/>
      </rPr>
      <t>For context</t>
    </r>
    <r>
      <rPr>
        <b/>
        <i/>
        <sz val="10"/>
        <rFont val="Calibri"/>
        <family val="2"/>
      </rPr>
      <t xml:space="preserve">: </t>
    </r>
    <r>
      <rPr>
        <i/>
        <sz val="10"/>
        <rFont val="Calibri"/>
        <family val="2"/>
      </rPr>
      <t>Active water use permits from MPARS database 2018: 100 agricultural irrigators; 157 Water Supply Wells; 37 Non‐crop irrigators. Total = 294. 100 of those used &gt;1MG in 2018</t>
    </r>
    <r>
      <rPr>
        <sz val="10"/>
        <rFont val="Calibri"/>
        <family val="2"/>
      </rPr>
      <t>.]</t>
    </r>
  </si>
  <si>
    <t>Install or retrofit smart technology on 40 irrigation systems [For context: Active water use permits from MPARS database 2018: 100
agricultural irrigators; 157 Water Supply Wells; 37 Non‐crop irrigators. Total = 294. 100 of those used &gt;1MG in 2018.]</t>
  </si>
  <si>
    <t>SWCD/WMO/WD/CLLID</t>
  </si>
  <si>
    <t>Partner local funds, state/federal grants</t>
  </si>
  <si>
    <t>River &amp; Stream Flows (Table 3‐1 R&amp;S 3A)</t>
  </si>
  <si>
    <t>Basin wide</t>
  </si>
  <si>
    <t>Identify and map 100% of private ditches as part of developing Conservation Plans</t>
  </si>
  <si>
    <t>Maps created during all applicable landowner interactions</t>
  </si>
  <si>
    <t>Drainage impacts on wetlands (Table 3‐1 WTL 1B)</t>
  </si>
  <si>
    <t>All public and private ditches</t>
  </si>
  <si>
    <t>Review 100% of drainage projects for possible impacts to wetland quality</t>
  </si>
  <si>
    <t>All active and proposed projects reviewed</t>
  </si>
  <si>
    <t>Chisago County:  As a result of the new buffer requirements, 2021 also saw a busy ditch inspection year. The Wetland Specialist continues to oversee the maintenance of County public and private ditch and drainage system for functionality and adherence to the drainage code and the WCA drainage standards.                                                   
Chisago County:  2021 saw a further increase to Wetland Conservation Act (WCA) applications, particularly in the arena of wetland delineation reviews. The Wetland Specialist saw to 12 alleged wetland violations, five actual violations and resolved one restoration orders in 2021. The wetland specialist evaluated several pond applications which all required site visits and subsequent wetland permits. The wetland specialist issues and monitors the shoreland grade and fill permits, in 2020 there were 11 applications of which three were denied.  The position is also responsible for commenting on the DNR public water permits if necessary, of which there were several related grade and fill permits.</t>
  </si>
  <si>
    <t>Drainage impact on rivers &amp; streams (Table 3‐1 R&amp;S 1C)</t>
  </si>
  <si>
    <t>Judicial and public ditches</t>
  </si>
  <si>
    <t>Maintain or improve downstream water quality following ditch maintenance</t>
  </si>
  <si>
    <t>No negative change in downstream water quality</t>
  </si>
  <si>
    <t>GW quality from contaminants
(Table 3‐1 GW1B)</t>
  </si>
  <si>
    <t>Priority areas: Where pollution sensitivity to near surface materials is high, or in karst areas, or where
bedrock is at or near the surface; see Figure 1‐3 for map Secondary priority: Basin wide</t>
  </si>
  <si>
    <t>Upgrade 100 non‐conforming or non‐
compliant SSTS to properly functioning,
compliant systems. [For context: Estimated 4,202 SSTS basin wide failing to protect GW. Source: SSTS Annual Report 2018 (MPCA, Aug 2019) Number of SSTS per county * % of county in LSC * estimated 15% of SSTS failing to protect groundwater statewide]</t>
  </si>
  <si>
    <t>Washington County</t>
  </si>
  <si>
    <t>Lake impacts from SSTS (Table 3‐1 LK 1C)</t>
  </si>
  <si>
    <t>Basin wide:
Shorelands adjacent to nutrient impaired lakes Chisago Co:
Countywide</t>
  </si>
  <si>
    <t>Basin wide: Decrease non‐compliant and non‐conforming SSTS in shorelands adjacent to nutrient impaired lakes
Chisago Co: Decrease non‐compliant and non‐conforming SSTS in all areas by 50% and in shorelands adjacent to nutrient impaired lakes by 80%
[For context: Estimated 5,323 non‐compliant SSTS basin wide. Source: SSTS Annual Report 2018 (MPCA, Aug 2019): Number of SSTS per county * % of county in LSC * estimated 19%
of SSTS non‐compliant statewide]</t>
  </si>
  <si>
    <t>20 systems</t>
  </si>
  <si>
    <t>10 systems</t>
  </si>
  <si>
    <t>Properly seal or floodproof 100% of known or discovered abandoned wells or wells at risk of flooding</t>
  </si>
  <si>
    <t>100% of known and discovered abandoned wells are sealed</t>
  </si>
  <si>
    <t>Washington: 13 wells have been sealed.</t>
  </si>
  <si>
    <t>SUBTOTAL: Part A. Implementation Actions for Agricultural Lands (Part A does not assign dollar amounts to numbered line items)</t>
  </si>
  <si>
    <t>Part B. Implementation for Developed and Developing Lands</t>
  </si>
  <si>
    <r>
      <rPr>
        <sz val="10"/>
        <rFont val="Calibri"/>
        <family val="2"/>
      </rPr>
      <t>Basin wide
[Estimated 40 communities in basin without MIDS or similar standards]</t>
    </r>
  </si>
  <si>
    <t>Implement Minimal Impact Design Standards or more restrictive in 20 communities; including climate resiliency provisions or standards</t>
  </si>
  <si>
    <t>FY21 WBIF (Activity 3)</t>
  </si>
  <si>
    <t xml:space="preserve">This effort was delayed until 2023 in order to on board the new educator. 
Additional Notes:
-VBWD adopted MIDS in 2013.
-MSCWMO adopted MIDS in 2014 and worked with all 10 communities to update local ordinances. 
-BCWD adopted a version of MIDS for a portion of the watershed.
-CLFLWD have rules more restrictive than MIDS in place (overlaps 5 communities).
- CMSCWD  have rules more restrictive (and more complicated) than MIDS in place (overlaps 4 communities); but community ordinances still do not align with Watershed District rules, causing confusion and frustration for single familiy residential applicants. </t>
  </si>
  <si>
    <t>GW recharge &amp; stream flow (Table 3‐1 GW 2B, R&amp;S 3A)</t>
  </si>
  <si>
    <t>In critical groundwater recharge areas as identified in existing or future maps or studies</t>
  </si>
  <si>
    <t>Retrofit 20 existing developments with infiltration, recharge and reuse projects</t>
  </si>
  <si>
    <t>4 projects</t>
  </si>
  <si>
    <t>2 projects</t>
  </si>
  <si>
    <t>See line 15
$360,100 Clean Water grant</t>
  </si>
  <si>
    <t>St. Croix River flows (Table 3‐1
STC 3A)</t>
  </si>
  <si>
    <t>Direct catchments to the St. Croix River and Lake St. Croix</t>
  </si>
  <si>
    <t>Evaluate and update small storm volume control and large storm rate control ordinances in 4 communities</t>
  </si>
  <si>
    <t>St. Croix River + Rivers &amp; streams WQ (Table 3‐1 STC 1B; R&amp;S 1A)</t>
  </si>
  <si>
    <t>Regionally Significant Rivers and Streams:
-     All streams and tributaries in Sunrise River Watershed (whole watershed regardless of direct drainage)
-     Direct drainage areas to St. Croix River through Rock, Rush, Goose, Lawrence, and Browns Creeks and Trout Brook and other small streams shown in Figure 5‐2
See Table 5‐2 for streams and total phosphorus reduction goals; See Figure 5‐2</t>
  </si>
  <si>
    <t>Reduce TP by 100 lbs. (approximately 100 BMPs) and reduce TSS, bacteria, and nitrogen as secondary benefit [Assume 1 lb/BMP; typical reduction for raingarden or similar BMP]</t>
  </si>
  <si>
    <r>
      <rPr>
        <sz val="10"/>
        <rFont val="Calibri"/>
        <family val="2"/>
      </rPr>
      <t>20 lbs TP
(approx. 20 BMPs)</t>
    </r>
  </si>
  <si>
    <t>10 lbs TP (approx. 10 BMPs)</t>
  </si>
  <si>
    <t>Lake WQ (Table 3‐1 LK 1B)</t>
  </si>
  <si>
    <r>
      <rPr>
        <sz val="10"/>
        <rFont val="Calibri"/>
        <family val="2"/>
      </rPr>
      <t>Regionally Significant Lakes for Urban BMPs See Table 5‐3</t>
    </r>
    <r>
      <rPr>
        <b/>
        <sz val="10"/>
        <color rgb="FF0562C1"/>
        <rFont val="Calibri"/>
        <family val="2"/>
      </rPr>
      <t xml:space="preserve"> </t>
    </r>
    <r>
      <rPr>
        <sz val="10"/>
        <rFont val="Calibri"/>
        <family val="2"/>
      </rPr>
      <t xml:space="preserve">for lakes and total phosphorus reduction goals; See </t>
    </r>
    <r>
      <rPr>
        <b/>
        <sz val="10"/>
        <rFont val="Calibri"/>
        <family val="2"/>
      </rPr>
      <t>Figure 5‐3</t>
    </r>
  </si>
  <si>
    <t xml:space="preserve">
CLLID:  Please see note under #2</t>
  </si>
  <si>
    <t>$85000
$253000</t>
  </si>
  <si>
    <t>St. Croix River chlorides (Table 3‐1 STC 1D)</t>
  </si>
  <si>
    <t>75% of all cities have staff certified in MPCA’s Level 1 and Level 2 Smart Salting Training</t>
  </si>
  <si>
    <t>Total of 15% of cities</t>
  </si>
  <si>
    <t>Total of 7.5% of cities</t>
  </si>
  <si>
    <t>Cities with certified staff include: Stillwater, Cottage Grove, Woodbury, Forest Lake, Linwood Township, East Bethel, Columbus, Ham Lake</t>
  </si>
  <si>
    <t>GW quantity (Table 3‐1 GW 2A)</t>
  </si>
  <si>
    <t>All irrigators; highest priority given to highest consumers and communities with highest residential usage</t>
  </si>
  <si>
    <t>Install or retrofit smart technology on 40 irrigation systems</t>
  </si>
  <si>
    <t>Cities in Washington County report distributing a total of 3887 SMART irrigation  controllers to community residents</t>
  </si>
  <si>
    <t>GW contaminants (Table 3‐1
GW 1B)</t>
  </si>
  <si>
    <t>Basin wide ‐ all currently unlicensed facilities and generators</t>
  </si>
  <si>
    <t>License 100% of hazardous waste generators</t>
  </si>
  <si>
    <t>Figures depend on number of generators identified</t>
  </si>
  <si>
    <t>Chisago County:  MPCA licenses all hazardous waste generators located in the county.</t>
  </si>
  <si>
    <t>GW contaminants
(Table 3‐1 GW 1B)</t>
  </si>
  <si>
    <r>
      <rPr>
        <sz val="10"/>
        <rFont val="Calibri"/>
        <family val="2"/>
      </rPr>
      <t>Priority areas: Where pollution sensitivity to near surface materials is high, or in karst areas, or where bedrock is at or near the surface
Secondary priority: Basin wide</t>
    </r>
  </si>
  <si>
    <t>Upgrade non‐conforming or non‐compliant SSTS to properly functioning, compliant systems. [See Line 8 of this table for context.]</t>
  </si>
  <si>
    <t>[Covered under Table 5‐1, Part A #8]</t>
  </si>
  <si>
    <t>ACD: see line 8                                                                                                    
Chisago County:  Please see # 8.</t>
  </si>
  <si>
    <r>
      <rPr>
        <sz val="10"/>
        <rFont val="Calibri"/>
        <family val="2"/>
      </rPr>
      <t>Basin wide:
Shorelands adjacent to nutrient impaired lakes
Chisago Co: Countywide</t>
    </r>
  </si>
  <si>
    <r>
      <rPr>
        <sz val="10"/>
        <rFont val="Calibri"/>
        <family val="2"/>
      </rPr>
      <t>Basin wide: Decrease non‐compliant and non‐ conforming SSTS in shorelands adjacent to nutrient impaired lakes
Chisago Co: Decrease non‐compliant and non‐ conforming SSTS in all areas by 50% and in shorelands adjacent to nutrient impaired lakes by 80% [See Line 10 of this table for context.]</t>
    </r>
  </si>
  <si>
    <t>[Covered under Table 5‐1, Part A #9]</t>
  </si>
  <si>
    <t>Washington &amp; Chisago County:  Please see # 9.</t>
  </si>
  <si>
    <t>Lake shorelines (Table 3‐1 LK 2B &amp; UP 2A)</t>
  </si>
  <si>
    <t>Regionally Significant Lakes for Protection and Sustainable Development: Table 5‐3 and Figure 5‐3</t>
  </si>
  <si>
    <r>
      <rPr>
        <sz val="10"/>
        <rFont val="Calibri"/>
        <family val="2"/>
      </rPr>
      <t>Install 100 shoreline restoration projects
[100% of lakeshore owners with altered shorelines are provided information on restoration programs]</t>
    </r>
  </si>
  <si>
    <t>20 projects</t>
  </si>
  <si>
    <t>10 projects</t>
  </si>
  <si>
    <t>Protect wetlands (Table 3‐1
WTL 1A)</t>
  </si>
  <si>
    <t>Basin wide during land use change or alteration, development or redevelopment</t>
  </si>
  <si>
    <t>Increase by 5 the number of LGUs with adopted wetland protections including buffer requirements and setbacks for permanent structures</t>
  </si>
  <si>
    <t>1 LGU</t>
  </si>
  <si>
    <t>ACD/SRWMO:  Columbus updated wetland protections in ordinances.</t>
  </si>
  <si>
    <t>Maintain &amp; restore habitat (Table 3‐1 UP 1F)</t>
  </si>
  <si>
    <t>Land with priority habitats and corridor connections</t>
  </si>
  <si>
    <t>10% of land in new developments is dedicated to wildlife habitat [significant new areas of land conversion from vacant or rural land to residential, commercial/industrial, institutional, or transportation]</t>
  </si>
  <si>
    <t>10% of land in new dev.</t>
  </si>
  <si>
    <t>Sensitive lake protection (Table 3‐1 LK 2A)</t>
  </si>
  <si>
    <t>Implement sustainable development and land preservation programs in lakesheds of priority lakes through 10 easements or acquisitions</t>
  </si>
  <si>
    <t>2 easements or acquisitions</t>
  </si>
  <si>
    <t>1 easement or acquisition</t>
  </si>
  <si>
    <t>Landlocked basin impact on River (Table 3‐1 STC 1B, 3A, 4C)</t>
  </si>
  <si>
    <t>Eutrophic natural landlocked basins to be discharged to St. Croix River</t>
  </si>
  <si>
    <t>Perform analysis and implement measures to meet state standards for nutrients on 3 waterbodies</t>
  </si>
  <si>
    <t>2 basins</t>
  </si>
  <si>
    <t>1 basin</t>
  </si>
  <si>
    <t>VBWD performed anlyses on Goose Lake in city of Lake Elmo in 2021.</t>
  </si>
  <si>
    <t>SUBTOTAL: Part B. Implementation for Developed and Developing Lands (Part B does not assign dollar amounts to numbered line items)</t>
  </si>
  <si>
    <t>Part C. Implementation for Ecosystem Services</t>
  </si>
  <si>
    <t>Rivers &amp; Streams ecosyste ms &amp; flow (Table 3‐1 R&amp;S 2A, 3A, STC
1B)</t>
  </si>
  <si>
    <t>St. Croix River and Lake St. Croix direct drainage tributaries</t>
  </si>
  <si>
    <t>Reduce TP loading and TSS loading by 425 lbs and 1,085 tons, respectively. Implement 5 stream restoration projects to restore and improve stream corridors, instream habitat, and riparian area stability [Average TP reduction/restoration = 85 lbs; Average TSS reduction/restoration = 217 tons]</t>
  </si>
  <si>
    <t>1 stream resto project</t>
  </si>
  <si>
    <t>CMSCWD: Marine on St. Croix Town Center Stormwater Retrofits. St. Croix River  16.7 lbs./yr TP and 15,010 lbs/yr TSS</t>
  </si>
  <si>
    <t>CMSCWD = $400,000 319 grant and local funding</t>
  </si>
  <si>
    <t>Trout populations
(Table 3‐1 R&amp;S 1B)</t>
  </si>
  <si>
    <t>Trout streams (Brown's Creek, Valley Creek, Lawrence Creek, Trout Brook, Willow Brooke, Mill Stream, Falls Creek, Gilbertsons’s Creek)</t>
  </si>
  <si>
    <t>Trout populations maintained through stream restorations, BMP installations, and enforcement of development standards</t>
  </si>
  <si>
    <t>VBWD: Yes.
BCWD: Oak Glen stormwater reuse project (see above)
CMSCWD: Yes- I think. We do not actually measure trout populations.</t>
  </si>
  <si>
    <t>Wetland quantity (Table 3‐1
WTL 2A, 2B)</t>
  </si>
  <si>
    <t>1. In highest priority catchments (red, yellow
and green areas) within BWSR’s
Compensation Planning Framework priority
catchments in the Lower St. Croix River
Watershed (Figure 5‐5)
2. In locations where studies or mapping tools
find that restoration will have significant
positive impact on natural resources.</t>
  </si>
  <si>
    <t>Create or restore 1,000 acres of historic wetlands lost to land use changes</t>
  </si>
  <si>
    <t>200 acres created or restored</t>
  </si>
  <si>
    <t>100 acres created or restored</t>
  </si>
  <si>
    <t>CLFLWD: Restored 6 acres of wetlands - Bone Lake Southeast/Meadowbrook Wetland Restoration (cost included in line #2)</t>
  </si>
  <si>
    <t>Wetland loss (Table 3‐1 WTL 2A,
1B)</t>
  </si>
  <si>
    <t>Mitigate loss of wetland acres resulting from ditch maintenance activities</t>
  </si>
  <si>
    <t>No net wetland loss</t>
  </si>
  <si>
    <t>WCA authorities???</t>
  </si>
  <si>
    <t>Wetland quantity (Table 3‐1
WTL 2B)</t>
  </si>
  <si>
    <t>Create and maintain 2 new BWSR and USACE approved wetland banks within the basin</t>
  </si>
  <si>
    <t>1 new wetland bank</t>
  </si>
  <si>
    <t>AIS in Lakes &amp; St. Croix River (Table 3‐1 LK 2C; STC 2A)</t>
  </si>
  <si>
    <t>High traffic boat launches on St. Croix River and Lake St. Croix</t>
  </si>
  <si>
    <t>Increase watercraft inspection hours by 25%</t>
  </si>
  <si>
    <t>Increase hours by 5%</t>
  </si>
  <si>
    <t>Increase hours by 2.5%</t>
  </si>
  <si>
    <t>AIS (Table 3‐1 LK 2C; STC 2A; R&amp;S
2B)</t>
  </si>
  <si>
    <t>Within 15 miles of all public boat launches on zebra mussel infested lakes and rivers</t>
  </si>
  <si>
    <t>Provide AIS decontamination station</t>
  </si>
  <si>
    <t>2 new decon stations</t>
  </si>
  <si>
    <t>1 new decon station</t>
  </si>
  <si>
    <t xml:space="preserve">CLFLWD: Partnered with Chisago County to provide rotating mobile decontamination station at Forest 1, Forest 3, Comfort and Bone accesses.                                                                                                                Chisago County:  Completed 64 decontaminations at 10 public water accesses located in Chisago and Northern Washington Counties (Bone, Chisago/South Lindstrom, Comfort, N/S Center, Forest E/W, Green, and E/W Rush Lakes).  </t>
  </si>
  <si>
    <t>AIS signs (Table 3‐1 LK 2C; STC 2A; R&amp;S 2B)</t>
  </si>
  <si>
    <t>Install AIS informational signage at 20 boat launches and marinas</t>
  </si>
  <si>
    <t>4 new launches w/ signage</t>
  </si>
  <si>
    <t>2 new launches w/ signage</t>
  </si>
  <si>
    <t>CLFLWD: Installed bait disposal signage at 5 accesses (Forest 1-3, Bone, Comfort). Last general AIS signage upgrade was in 2019.                  
Chisago County:  Received 6 bait disposal bins from CLFLWD and installed at Chisago/South Lindstrom, N/S Center, Green, and E/W Rush Lakes public water accesses.</t>
  </si>
  <si>
    <t>AIS in Lakes (Table 3‐1 LK 2C)</t>
  </si>
  <si>
    <t>Lakes in Chisago Co. and Isanti Co. with public access</t>
  </si>
  <si>
    <t>Develop 1 comprehensive AIS rapid response plan for lakes</t>
  </si>
  <si>
    <t>1 comprehensive AIS rapid response plan developed</t>
  </si>
  <si>
    <t>1 comp. AIS rapid response plan developed</t>
  </si>
  <si>
    <t>Phragmites (Table 3‐1 WTL 1C)</t>
  </si>
  <si>
    <t>In order of priority
1. Chisago Lakes LID
2. Carlos Avery WMA
3. Elsewhere in Chisago Co and Isanti Co
4. Headwaters of North Branch &amp; West
Branch Sunrise River</t>
  </si>
  <si>
    <r>
      <rPr>
        <sz val="10"/>
        <rFont val="Calibri"/>
        <family val="2"/>
      </rPr>
      <t>Reduce the size and number of invasive phragmites locations as reported on EddMaps by 50% or 45 infestation areas. Stabilize and eradicate those small infestataions less than 1,000 – 2,000 sq. ft. through rapid response
plans, where available</t>
    </r>
  </si>
  <si>
    <t>Reduce by 9 infestations</t>
  </si>
  <si>
    <t>Reduce by 4 infestations</t>
  </si>
  <si>
    <t>Reduce by 5 infestations</t>
  </si>
  <si>
    <t>CLLID partnered with area lake associations and the University of Minnesota to control invasive phragmites along lakeshores and in roadside right-of-ways.  68 locations were treated in 2021.  The CLLID provided funding to local lake associations to treat for aquatic invasive plants including curlyleaf pondweed, Eurasian water milfoil and invasive phragmites. Control efforts will continue in 2022.                 
Chisago County:  Partnered with Wild Rivers Conservancy to conduct roadside surveys in N/S Chisago Lake, Franconia and Lent Townships and Harris to identify and map invasive phragmites populations.  Partnered with U of M to treat 40 locations along roadsides and private property in Chisago County.</t>
  </si>
  <si>
    <t>17000                            $2,000</t>
  </si>
  <si>
    <t>Lake levels (Table 3‐1
LK 3A)</t>
  </si>
  <si>
    <t>Chisago Co. Lakes = Chisago Lakes Chain of Lakes (Chisago, South Lindstrom, North Lindstrom, Green, Little Green, North Center, South Center), Fish, Horseshoe, Little
Horseshoe, Sunrise</t>
  </si>
  <si>
    <t>Develop resiliency plans or responses, such as a Slow‐No‐Wake Ordinance or Channel and Weir Operations and Maintenance Plans, to address vulnerable properties</t>
  </si>
  <si>
    <t>Review and modify existing plans</t>
  </si>
  <si>
    <t>Chisago County: Staff and volunteers monitor 4 lake level gauges to determine implementation of countywide Slow-No-Wake Ordinance. (Fish, Horseshoe, Goose and Rush Lakes, along with 15 gauges located in the CLLID).
CLLID reviewed the 2016 Channel &amp; Weir Operation &amp; Maintenance Plan.  No changes will be made to the plan.  An appendix will be added to the plan summarizing a review of the operational procedures for the Lofton weir.  The plan will be submitted to the DNR for renewal in 2022.</t>
  </si>
  <si>
    <t>Internal loading (Table 3‐1 LK 1D)</t>
  </si>
  <si>
    <t>In lakes where internal loading is estimated to be a significant contributor to degraded water quality and where not addressing the internal loading would result in sustained degradation
(See Internal Loading Lakes Table 5‐4)</t>
  </si>
  <si>
    <t>Address source of internal loading 3 in lakes</t>
  </si>
  <si>
    <t>82-135 Echo Lake in VBWD is being de-listed.</t>
  </si>
  <si>
    <t>Shoreland (Table 3‐1 UP 1A, R&amp;S 2A, LK 2B)</t>
  </si>
  <si>
    <t>Increase the number of LGUs  (including counties) by 2 that adopt innovative shoreland standards</t>
  </si>
  <si>
    <t>Resilient lands (Table 3‐1 UP 1C,
1D)</t>
  </si>
  <si>
    <t>Private lands in priority corridors and critical habitat areas and large‐scale developments with land‐use change</t>
  </si>
  <si>
    <t>Increase in the number of diverse landscape designs and plantings resilient to climate change</t>
  </si>
  <si>
    <t>4 designs</t>
  </si>
  <si>
    <t>2 designs</t>
  </si>
  <si>
    <t>Land protection (Table 3‐1 UP 1B; R&amp;S 2A; LK 2A)</t>
  </si>
  <si>
    <t>First priority: Areas near already protected lands (public or private), tributaries near impaired waters, areas where known endangered species are present and identified biologically significant natural areas as identified by MLCCS mapping
Second priority: Basin wide</t>
  </si>
  <si>
    <t>At least 1,000 acres protected through acquisition and easements.</t>
  </si>
  <si>
    <t>200 acres protected</t>
  </si>
  <si>
    <t>100 acres protected</t>
  </si>
  <si>
    <t>Land protection (Table 3‐1 UP 1C, LK 1B)</t>
  </si>
  <si>
    <t>First priority: Areas where upland habitat is fractured and shoreline areas where there is high to moderate development or land under future development pressure
Second priority: Basin wide</t>
  </si>
  <si>
    <t>Create 20 new Landscape Stewardship Plans</t>
  </si>
  <si>
    <t>4 new plans</t>
  </si>
  <si>
    <t>2 new plans</t>
  </si>
  <si>
    <t>Washington County: 53 acre conservation easement on Silver Creek near Fairy Falls (NPS) in CMSCWD</t>
  </si>
  <si>
    <t>Habitat improve (Table 3‐1 UP 2C)</t>
  </si>
  <si>
    <t>Basin wide based on prioritized mapping including MLCCS maps and other critical habitat mapping</t>
  </si>
  <si>
    <t>1,000 new acres managed for better habitat, or as recommended in Landscape Stewardship Plans</t>
  </si>
  <si>
    <t>200 new acres managed</t>
  </si>
  <si>
    <t>100 new acres managed</t>
  </si>
  <si>
    <t>Washington County: 14 acre prairie and savannah restoration on Silver Creek near Fairy Falls (NPS) in CMSCWD
Washington County: 166 acres prairie and oak savanna restoration in Lake Elmo Park Reserve</t>
  </si>
  <si>
    <t>Protected lands (Table 3‐1 UP 2B)</t>
  </si>
  <si>
    <t>Areas located along bluffland or adjacent to publicly owned forest land such as state parks and trails</t>
  </si>
  <si>
    <t>Increase acres under private Forest Management Plans or Woodland Stewardship Plans by 20% [23 plans over 10 years]</t>
  </si>
  <si>
    <t>4 new plans developed</t>
  </si>
  <si>
    <t xml:space="preserve">PSWCD: 2 Woodland Stewardship Plans written in Rock Creek Watershed. Total acreage under both plans are 254 acres. </t>
  </si>
  <si>
    <t>SUBTOTAL: Part C. Implementation for Ecosystem Services (Part C does not assign dollar amounts to numbered line items)</t>
  </si>
  <si>
    <t>Part D. Implementation for Prioritization and Analysis: Issues, Goals, Actions, Measurable Outputs, and Priority Locations</t>
  </si>
  <si>
    <t>STC 1A</t>
  </si>
  <si>
    <t>Evaluate the water quality metrics, set reporting standards, report on goal progress for the St. Croix River</t>
  </si>
  <si>
    <t>Identify, appoint, and empower entity or person to lead/evaluate the water quality metrics, set reporting standards, report on goal progress.</t>
  </si>
  <si>
    <t>GW 3A</t>
  </si>
  <si>
    <t>Order of Priority:
1) Surrounding known contamination sites where data are lacking
2) DWSMAs
3) Townships without nitrate testing
4) Basin wide</t>
  </si>
  <si>
    <t>Pollution sources (including mines), areas around chemical contamination sites, vulnerable areas, and surface water‐GW interactions are studied and mapped</t>
  </si>
  <si>
    <t>Work with State agencies and Metropolitan Council to study and map pollution sources (including mines), areas around chemical contamination sites, vulnerable areas, and surface water‐GW interactions</t>
  </si>
  <si>
    <t>100% of recharge areas and groundwatersheds of GW dependent natural resources are mapped</t>
  </si>
  <si>
    <t>Support agencies such as DNR and Met Council in mapping recharge areas and groundwatersheds of GW dependent natural resources</t>
  </si>
  <si>
    <t>Basin wide where needed</t>
  </si>
  <si>
    <t>Complete at least one county groundwater plan</t>
  </si>
  <si>
    <t>Build on existing GRAPS to develop groundwater plans that lay out technical framework, issues, policies and implementation actions for the protection and conservation of groundwater resources.</t>
  </si>
  <si>
    <t>Maintain basin wide; expand in Isanti and Pine Co.
1) DWSMAs
2) Groundwatersheds of GW‐dependent natural resources</t>
  </si>
  <si>
    <t>Maintain existing or increase number of new observation wells</t>
  </si>
  <si>
    <t>Work with MnDNR to maintain and expand observation well program</t>
  </si>
  <si>
    <t>CLLID - 4 ground water monitoring wells are located in the CLLID.  These wells are monitored to ensure that substantial drawdown of the aquafers does not occur which may affect drinking water wells.</t>
  </si>
  <si>
    <t>LK 1D</t>
  </si>
  <si>
    <t>Regionally Significant Lakes for Internal Loading Analyses Table 5‐4</t>
  </si>
  <si>
    <t>Calculate internal loading of phosphorus</t>
  </si>
  <si>
    <t>Calculate internal loading of phosphorus on 15 lakes @ $25,000 each</t>
  </si>
  <si>
    <t>FY21 WBIF (Activity 7)</t>
  </si>
  <si>
    <t>LK 4A</t>
  </si>
  <si>
    <t>Anoka Co. Lakes = Pet, Rice, South Coon, Skunk, Tamarack
Chisago Co. Lakes = Sunrise, Little Horseshoe
Isanti Co. Lakes = Hoffman, Horseleg, Horseshoe, Upper and Lower birch, East and West Twin, Tamarack (30‐ 0001‐00), Long (30‐0002‐
00,) Big Pine (30‐0015‐00),
Grass (30‐0017‐00), Splittstoeser (30‐00041‐00)</t>
  </si>
  <si>
    <t>Baseline data such as transparency, total phosphorus and chlorophyll‐ a are collected</t>
  </si>
  <si>
    <r>
      <rPr>
        <sz val="10"/>
        <rFont val="Calibri"/>
        <family val="2"/>
      </rPr>
      <t>Develop monitoring plan and collect data using available means such as volunteers, Met Council's CAMP, MPCA's citizen monitoring program, MPCA's Intensive watershed monitoring program, SWCDs, counties, parks departments, lake associations, etc.
Anoka Co annual costs (5 lakes *
$2,100/lake) = $10,500
Chisago Co annual costs (2 lakes) =
$1,200
Isanti Co annual costs (12 lakes) =
$1,430/lake = $17,160</t>
    </r>
  </si>
  <si>
    <t>LK 4A STC 2B,
4C</t>
  </si>
  <si>
    <t>Participate in studies and/or stay informed of latest science to assess the impact of a changing climate on lakes and the St. Croix River</t>
  </si>
  <si>
    <t>Use latest climate science to implement adaptive management</t>
  </si>
  <si>
    <t>Included in existing work</t>
  </si>
  <si>
    <t>Chisago Chain of Lakes</t>
  </si>
  <si>
    <t>100% of lakes prone to anthropogenic water level variation are identified</t>
  </si>
  <si>
    <t>Manage the channel and weir system with an approved operation and maintenance plan.</t>
  </si>
  <si>
    <t>The CLLID has an approved Channel &amp; Weir Operation and Maintenance plan.  The channel &amp; weir system controls water levels during high water conditions.  The CLLID conducts inspections and maintenance of the system as needed.  The system is well maintained and functioning properly.</t>
  </si>
  <si>
    <t>100% of lakes prone to direct anthropogenic water level variation are identified</t>
  </si>
  <si>
    <t>Participate in DNR lake level monitoring program to routinely collect lake level data</t>
  </si>
  <si>
    <t>LK 1A, 1B, 4A</t>
  </si>
  <si>
    <t>Subwatersheds of Regionally Significant Lakes
Table 5‐3 and Figure 5‐3</t>
  </si>
  <si>
    <t>20 subwatershed project targeting analyses are completed (estimated $10,000‐$50,000/SWA or $30,000 ave)</t>
  </si>
  <si>
    <t>Conduct analyses to identify and prioritize water quality improvement projects within a priority subwatershed. Methods and analyses can include site or field scale subwatershed analyses, diagnostic monitoring, spatial analysis and</t>
  </si>
  <si>
    <t>5 SWAs</t>
  </si>
  <si>
    <t>FY21 WBIF (Activity 8)</t>
  </si>
  <si>
    <t>CSWCD: Goose Lake.</t>
  </si>
  <si>
    <t>R&amp;S 1A, STC 4B</t>
  </si>
  <si>
    <t>Regionally Significant Rivers and Streams:
-     Streams and tributaries in Sunrise R. Watershed
-     Direct drainage areas to St. Croix River through Rock, Rush, Goose, and Browns Creeks and Trout Brook and other small streams as shown in Table 5‐2 and Figure
5‐2.</t>
  </si>
  <si>
    <t>20 subwatershed project targeting analyses are completed (estimated $10,000 ‐ $50,000/SWA or $30,000 ave)</t>
  </si>
  <si>
    <r>
      <rPr>
        <sz val="10"/>
        <rFont val="Calibri"/>
        <family val="2"/>
      </rPr>
      <t xml:space="preserve">mapping, modeling, cost benefit analyses, or other data‐driven targeting activities. See </t>
    </r>
    <r>
      <rPr>
        <u/>
        <sz val="10"/>
        <color rgb="FF0562C1"/>
        <rFont val="Calibri"/>
        <family val="2"/>
      </rPr>
      <t>Section VII.B</t>
    </r>
    <r>
      <rPr>
        <sz val="10"/>
        <rFont val="Calibri"/>
        <family val="2"/>
      </rPr>
      <t>. for further description.</t>
    </r>
  </si>
  <si>
    <t>CSWCD: Direct Drainage and City of NB</t>
  </si>
  <si>
    <t>STC 4A, 4C</t>
  </si>
  <si>
    <t>Tributaries to the St. Croix</t>
  </si>
  <si>
    <t>Coordinated hydrologic, chemical, and biological monitoring of the St. Croix River and its tributaries; nutrient loading data of major tributaries to the St. Croix River is evaluated.</t>
  </si>
  <si>
    <r>
      <rPr>
        <sz val="10"/>
        <rFont val="Calibri"/>
        <family val="2"/>
      </rPr>
      <t>Operate up to 10 new monitoring stations that lack data (quality and quantity) to evaluate progress toward achieving the TMDL and to identify priority subwatersheds. @
$10,000/year/station</t>
    </r>
  </si>
  <si>
    <t>STC 3A</t>
  </si>
  <si>
    <t>Land use authorities in the St. Croix Riverway.</t>
  </si>
  <si>
    <r>
      <rPr>
        <sz val="10"/>
        <rFont val="Calibri"/>
        <family val="2"/>
      </rPr>
      <t>Evaluate the floodplain and zoning ordinances for consistency and effectiveness in protecting the floodplain function and preventing flood damages. Include impacts of variances
in the evaluation.</t>
    </r>
  </si>
  <si>
    <t>Work with land use authorities along St. Croix River and MnDNR Area Hydrologists to evaluate floodplain and zoning ordinances and update where appropriate.</t>
  </si>
  <si>
    <t>STC 4B &amp; UP 2A</t>
  </si>
  <si>
    <t>Intermittent and perennial tributaries and watercourses flowing directly to St. Croix River</t>
  </si>
  <si>
    <t>Inventory and prioritize active erosion sites.</t>
  </si>
  <si>
    <r>
      <rPr>
        <sz val="10"/>
        <rFont val="Calibri"/>
        <family val="2"/>
      </rPr>
      <t>Identify, evaluate, and rank active gullies directly discharging into the St. Croix or its tributaries [LIDAR to identify gully locations; RUSLE &amp; BWSR pollution reduction calculator to determine pollution reduction
numbers]</t>
    </r>
  </si>
  <si>
    <t>STC 2B, 4C UP 1A</t>
  </si>
  <si>
    <t>Map priority restoration and protection areas for acquisition, easements, and voluntary stewardship</t>
  </si>
  <si>
    <r>
      <rPr>
        <sz val="10"/>
        <rFont val="Calibri"/>
        <family val="2"/>
      </rPr>
      <t>Complete level 4/5 MLCCS basin wide. Expand the Washington County Natural Resource Framework and use their methodology in Anoka, Chisago, Isanti, and Pine Counties.
(MLCCS = $1,000/sq mi * 640 sq miles)</t>
    </r>
  </si>
  <si>
    <t>UP 1E</t>
  </si>
  <si>
    <t>First priority: Public lands or near public lands; areas may be further prioritized thru cooperative weed mgmt area
Second priority: Basin wide</t>
  </si>
  <si>
    <r>
      <rPr>
        <sz val="10"/>
        <rFont val="Calibri"/>
        <family val="2"/>
      </rPr>
      <t>Map and target "eradicate and control list" invasive species populations for each county
Contact 50% of landowners for species on restricted list</t>
    </r>
  </si>
  <si>
    <t>Implement a cooperative weed management area (including MNDOT when possible) and promote associated implementation strategies.</t>
  </si>
  <si>
    <t>Chisago County and Chisago Lakes Lake Improvement District:  Please see #35.</t>
  </si>
  <si>
    <t>WTL 3E</t>
  </si>
  <si>
    <t xml:space="preserve">Pine County
</t>
  </si>
  <si>
    <t>Complete soil survey</t>
  </si>
  <si>
    <t>Complete soil survey as developed by NRCS, USDA &amp; shown in Soil Survey Geographic (SSURGO) Database</t>
  </si>
  <si>
    <t>To be completed by NRCS</t>
  </si>
  <si>
    <t>WTL 3D</t>
  </si>
  <si>
    <t>Wetlands upstream of nutrient impaired streams and lakes</t>
  </si>
  <si>
    <t>Monitor 10 identified wetlands for nutrient and volume contribution to impaired lakes and streams</t>
  </si>
  <si>
    <t>Use subwatershed analyses or monitoring/modeling data to identify degraded wetlands with the potential of contributing high nutrient loads to downstream resources.</t>
  </si>
  <si>
    <t>Identify 5 degraded wetlands with best restoration potential in each HUC 10</t>
  </si>
  <si>
    <t>Use existing Restorable Wetland Prioritization Tool to focus effort</t>
  </si>
  <si>
    <t>To be completed in conjunction with existing activities</t>
  </si>
  <si>
    <t>WTL 3E &amp; 1D</t>
  </si>
  <si>
    <t>1st priority: Public ditches in Isanti Co.
2nd priority: Basin wide</t>
  </si>
  <si>
    <t>Obtain Nutrient Loading Data in basins/wetlands near Ditch outlets to identify areas for ditch improvements to filter runoff</t>
  </si>
  <si>
    <t>Collect water quality data near ditch outlets of 25 ditches (estimated $2,000 per ditch)</t>
  </si>
  <si>
    <t>WTL 3A, 3B, 3C</t>
  </si>
  <si>
    <r>
      <t>1</t>
    </r>
    <r>
      <rPr>
        <vertAlign val="superscript"/>
        <sz val="10"/>
        <rFont val="Calibri"/>
        <family val="2"/>
      </rPr>
      <t>st</t>
    </r>
    <r>
      <rPr>
        <sz val="10"/>
        <rFont val="Calibri"/>
        <family val="2"/>
      </rPr>
      <t xml:space="preserve"> Priority: Isanti County 2</t>
    </r>
    <r>
      <rPr>
        <vertAlign val="superscript"/>
        <sz val="10"/>
        <rFont val="Calibri"/>
        <family val="2"/>
      </rPr>
      <t>nd</t>
    </r>
    <r>
      <rPr>
        <sz val="10"/>
        <rFont val="Calibri"/>
        <family val="2"/>
      </rPr>
      <t xml:space="preserve"> Priority: Basin wide</t>
    </r>
  </si>
  <si>
    <t>Create wetland inventory based on MLCCS, and function and value assessment and/or floristic quality assessment</t>
  </si>
  <si>
    <t>Increase by 5 the number of LGUs with policies requiring wetland function and value assessments with project proposals such as developments or ditch work.</t>
  </si>
  <si>
    <t>WTL 3B</t>
  </si>
  <si>
    <t>Pine County and Isanti County</t>
  </si>
  <si>
    <r>
      <rPr>
        <sz val="10"/>
        <rFont val="Calibri"/>
        <family val="2"/>
      </rPr>
      <t>An inventory and map of all areas of wetland loss and historic wetlands is locally
verified</t>
    </r>
  </si>
  <si>
    <t>Verify recently completed inventory and map % of areas of wetland loss and historic wetlands</t>
  </si>
  <si>
    <t>SUBTOTAL: Part D. Implementation for Prioritization and Analysis: Issues, Goals, Actions, Measurable Outputs, and Priority Locations</t>
  </si>
  <si>
    <t>TOTAL: Table 5-1 Parts A, B, C, D</t>
  </si>
  <si>
    <t>Activity Abbreviations</t>
  </si>
  <si>
    <t>GW = Groundwater</t>
  </si>
  <si>
    <t>UP = Upland Habitat</t>
  </si>
  <si>
    <t>WQ = Water Quality</t>
  </si>
  <si>
    <t>R&amp;S = Rivers &amp; Streams</t>
  </si>
  <si>
    <t>STC = St. Croix River &amp; Lake St. Croix</t>
  </si>
  <si>
    <t>LK = Lakes</t>
  </si>
  <si>
    <t>AIS = Aquatic Invasive Species</t>
  </si>
  <si>
    <t>WTL = Wetlands</t>
  </si>
  <si>
    <t>SSTS = Subsurface Sewage Treatment Systems</t>
  </si>
  <si>
    <t>Year 1 
Outputs Accomplished</t>
  </si>
  <si>
    <t>Year 1 
Dollars Spent</t>
  </si>
  <si>
    <t>Years 3 ‐ 4
Outputs</t>
  </si>
  <si>
    <t>Years 3 ‐ 4
Estimated Cost</t>
  </si>
  <si>
    <t>Years 5 ‐ 6
Outputs</t>
  </si>
  <si>
    <t>Years 5 ‐ 6
Estimated Cost</t>
  </si>
  <si>
    <t>Years 7 ‐ 8
Outputs</t>
  </si>
  <si>
    <t>Years 7 ‐ 8
Estimated Cost</t>
  </si>
  <si>
    <t>Years 9 ‐ 10
Outputs</t>
  </si>
  <si>
    <t>Years 9 ‐ 10
Estimated Cost</t>
  </si>
  <si>
    <r>
      <rPr>
        <b/>
        <sz val="10"/>
        <color rgb="FFFFFFFF"/>
        <rFont val="Calibri"/>
        <family val="2"/>
      </rPr>
      <t>10‐year Estimated Cost</t>
    </r>
  </si>
  <si>
    <r>
      <rPr>
        <sz val="10"/>
        <rFont val="Calibri"/>
        <family val="2"/>
      </rPr>
      <t xml:space="preserve">Basin Wide Priority ‐ Agricultural lands where:
1) DWSMA vulnerability is moderate, high, or very high; or
2) Pollution sensitivity to wells is high or very high; or
3) Pollution sensitivity to near surface materials is karst or high; or
4) Well testing show ≥ 5 mg/L nitrate
See </t>
    </r>
    <r>
      <rPr>
        <b/>
        <sz val="10"/>
        <rFont val="Calibri"/>
        <family val="2"/>
      </rPr>
      <t>Figure 5‐1</t>
    </r>
  </si>
  <si>
    <t>400 ac</t>
  </si>
  <si>
    <t>500 ac</t>
  </si>
  <si>
    <r>
      <rPr>
        <sz val="10"/>
        <rFont val="Calibri"/>
        <family val="2"/>
      </rPr>
      <t xml:space="preserve">Regionally Significant Rivers and Streams:
-     All streams and tributaries in Sunrise River Watershed (whole watershed regardless of direct drainage)
-     Direct drainage areas to St. Croix River through Rock, Rush, Goose, Lawrence, and Browns Creeks and Trout Brook and other small streams shown in </t>
    </r>
    <r>
      <rPr>
        <b/>
        <sz val="10"/>
        <rFont val="Calibri"/>
        <family val="2"/>
      </rPr>
      <t xml:space="preserve">Figure 5‐2
</t>
    </r>
    <r>
      <rPr>
        <sz val="10"/>
        <rFont val="Calibri"/>
        <family val="2"/>
      </rPr>
      <t xml:space="preserve">See </t>
    </r>
    <r>
      <rPr>
        <b/>
        <u/>
        <sz val="10"/>
        <color rgb="FF0562C1"/>
        <rFont val="Calibri"/>
        <family val="2"/>
      </rPr>
      <t>Table 5‐2</t>
    </r>
    <r>
      <rPr>
        <b/>
        <sz val="10"/>
        <color rgb="FF0562C1"/>
        <rFont val="Calibri"/>
        <family val="2"/>
      </rPr>
      <t xml:space="preserve"> </t>
    </r>
    <r>
      <rPr>
        <sz val="10"/>
        <rFont val="Calibri"/>
        <family val="2"/>
      </rPr>
      <t xml:space="preserve">for streams and total phosphorus reduction goals; see </t>
    </r>
    <r>
      <rPr>
        <b/>
        <sz val="10"/>
        <rFont val="Calibri"/>
        <family val="2"/>
      </rPr>
      <t>Figure 5‐2</t>
    </r>
  </si>
  <si>
    <r>
      <rPr>
        <sz val="10"/>
        <rFont val="Calibri"/>
        <family val="2"/>
      </rPr>
      <t>600 lbs TP
(approx. 40 BMPs)</t>
    </r>
  </si>
  <si>
    <r>
      <rPr>
        <sz val="10"/>
        <rFont val="Calibri"/>
        <family val="2"/>
      </rPr>
      <t>750 lbs TP
(approx. 50 BMPs)</t>
    </r>
  </si>
  <si>
    <r>
      <rPr>
        <sz val="10"/>
        <rFont val="Calibri"/>
        <family val="2"/>
      </rPr>
      <t xml:space="preserve">Regionally Significant Lakes for Agricultural BMPs See </t>
    </r>
    <r>
      <rPr>
        <b/>
        <u/>
        <sz val="10"/>
        <color rgb="FF0562C1"/>
        <rFont val="Calibri"/>
        <family val="2"/>
      </rPr>
      <t>Table 5‐3</t>
    </r>
    <r>
      <rPr>
        <b/>
        <sz val="10"/>
        <color rgb="FF0562C1"/>
        <rFont val="Calibri"/>
        <family val="2"/>
      </rPr>
      <t xml:space="preserve"> </t>
    </r>
    <r>
      <rPr>
        <sz val="10"/>
        <rFont val="Calibri"/>
        <family val="2"/>
      </rPr>
      <t xml:space="preserve">for lakes and total phosphorus reduction goals; see </t>
    </r>
    <r>
      <rPr>
        <b/>
        <sz val="10"/>
        <rFont val="Calibri"/>
        <family val="2"/>
      </rPr>
      <t xml:space="preserve">Figure 5‐3 </t>
    </r>
    <r>
      <rPr>
        <sz val="10"/>
        <rFont val="Calibri"/>
        <family val="2"/>
      </rPr>
      <t>for map</t>
    </r>
  </si>
  <si>
    <r>
      <rPr>
        <sz val="10"/>
        <rFont val="Calibri"/>
        <family val="2"/>
      </rPr>
      <t>Install conservation BMPs, near sensitive lakes or in direct lake catchments to reduce TP by 1,275 lbs (estimated 15 lbs/BMP) and to reduce TSS, bacteria, and nitrogen as
secondary benefit</t>
    </r>
  </si>
  <si>
    <r>
      <rPr>
        <sz val="10"/>
        <rFont val="Calibri"/>
        <family val="2"/>
      </rPr>
      <t>225 lbs TP (approx. 400 ac
and/or 15
BMPs)</t>
    </r>
  </si>
  <si>
    <r>
      <rPr>
        <sz val="10"/>
        <rFont val="Calibri"/>
        <family val="2"/>
      </rPr>
      <t>300 lbs TP (approx. 500 ac
and/or 20
BMPs)</t>
    </r>
  </si>
  <si>
    <r>
      <rPr>
        <sz val="10"/>
        <rFont val="Calibri"/>
        <family val="2"/>
      </rPr>
      <t>Basin wide:
Shorelands adjacent to nutrient impaired lakes Chisago Co:
Countywide</t>
    </r>
  </si>
  <si>
    <r>
      <rPr>
        <sz val="10"/>
        <rFont val="Calibri"/>
        <family val="2"/>
      </rPr>
      <t>Basin wide: Decrease non‐compliant and non‐conforming SSTS in shorelands adjacent to nutrient impaired lakes
Chisago Co: Decrease non‐compliant and non‐conforming SSTS in all areas by 50% and in shorelands adjacent to nutrient impaired lakes by 80%
[</t>
    </r>
    <r>
      <rPr>
        <i/>
        <sz val="10"/>
        <rFont val="Calibri"/>
        <family val="2"/>
      </rPr>
      <t>For context: Estimated 5,323 non‐compliant SSTS basin wide. Source: SSTS Annual Report 2018 (MPCA, Aug 2019): Number of SSTS per county * % of county in LSC * estimated 19%
of SSTS non‐compliant statewide</t>
    </r>
    <r>
      <rPr>
        <sz val="10"/>
        <rFont val="Calibri"/>
        <family val="2"/>
      </rPr>
      <t>]</t>
    </r>
  </si>
  <si>
    <t>GW recharge &amp; infiltration (Table 3‐1 GW 2B) + Lake &amp; stream WQ (Table 3‐1 LK1B, R&amp;S
1A)</t>
  </si>
  <si>
    <t>10 LGUs</t>
  </si>
  <si>
    <t>2 LGUs</t>
  </si>
  <si>
    <r>
      <rPr>
        <sz val="10"/>
        <rFont val="Calibri"/>
        <family val="2"/>
      </rPr>
      <t xml:space="preserve">Regionally Significant Rivers and Streams:
-     All streams and tributaries in Sunrise River Watershed (whole watershed regardless of direct drainage)
-     Direct drainage areas to St. Croix River through Rock, Rush, Goose, Lawrence, and Browns Creeks and Trout Brook and other small streams shown in </t>
    </r>
    <r>
      <rPr>
        <b/>
        <sz val="10"/>
        <rFont val="Calibri"/>
        <family val="2"/>
      </rPr>
      <t xml:space="preserve">Figure 5‐2
</t>
    </r>
    <r>
      <rPr>
        <sz val="10"/>
        <rFont val="Calibri"/>
        <family val="2"/>
      </rPr>
      <t xml:space="preserve">See </t>
    </r>
    <r>
      <rPr>
        <b/>
        <u/>
        <sz val="10"/>
        <color rgb="FF0562C1"/>
        <rFont val="Calibri"/>
        <family val="2"/>
      </rPr>
      <t>Table 5‐2</t>
    </r>
    <r>
      <rPr>
        <b/>
        <sz val="10"/>
        <color rgb="FF0562C1"/>
        <rFont val="Calibri"/>
        <family val="2"/>
      </rPr>
      <t xml:space="preserve"> </t>
    </r>
    <r>
      <rPr>
        <sz val="10"/>
        <rFont val="Calibri"/>
        <family val="2"/>
      </rPr>
      <t xml:space="preserve">for streams and total phosphorus reduction goals; See </t>
    </r>
    <r>
      <rPr>
        <b/>
        <sz val="10"/>
        <rFont val="Calibri"/>
        <family val="2"/>
      </rPr>
      <t>Figure 5‐2</t>
    </r>
  </si>
  <si>
    <r>
      <rPr>
        <sz val="10"/>
        <rFont val="Calibri"/>
        <family val="2"/>
      </rPr>
      <t xml:space="preserve">Regionally Significant Lakes for Urban BMPs See </t>
    </r>
    <r>
      <rPr>
        <b/>
        <u/>
        <sz val="10"/>
        <color rgb="FF0562C1"/>
        <rFont val="Calibri"/>
        <family val="2"/>
      </rPr>
      <t>Table 5‐3</t>
    </r>
    <r>
      <rPr>
        <b/>
        <sz val="10"/>
        <color rgb="FF0562C1"/>
        <rFont val="Calibri"/>
        <family val="2"/>
      </rPr>
      <t xml:space="preserve"> </t>
    </r>
    <r>
      <rPr>
        <sz val="10"/>
        <rFont val="Calibri"/>
        <family val="2"/>
      </rPr>
      <t xml:space="preserve">for lakes and total phosphorus reduction goals; See </t>
    </r>
    <r>
      <rPr>
        <b/>
        <sz val="10"/>
        <rFont val="Calibri"/>
        <family val="2"/>
      </rPr>
      <t>Figure 5‐3</t>
    </r>
  </si>
  <si>
    <t>Total of 30% of cities</t>
  </si>
  <si>
    <t>Total of 45% of cities</t>
  </si>
  <si>
    <t>Total of 60% of cities</t>
  </si>
  <si>
    <t>Total of 75% of cities</t>
  </si>
  <si>
    <r>
      <rPr>
        <sz val="10"/>
        <rFont val="Calibri"/>
        <family val="2"/>
      </rPr>
      <t xml:space="preserve">Regionally Significant Lakes for Protection and Sustainable Development: </t>
    </r>
    <r>
      <rPr>
        <b/>
        <u/>
        <sz val="10"/>
        <color rgb="FF0562C1"/>
        <rFont val="Calibri"/>
        <family val="2"/>
      </rPr>
      <t>Table 5‐3</t>
    </r>
    <r>
      <rPr>
        <b/>
        <sz val="10"/>
        <color rgb="FF0562C1"/>
        <rFont val="Calibri"/>
        <family val="2"/>
      </rPr>
      <t xml:space="preserve"> </t>
    </r>
    <r>
      <rPr>
        <sz val="10"/>
        <rFont val="Calibri"/>
        <family val="2"/>
      </rPr>
      <t xml:space="preserve">and </t>
    </r>
    <r>
      <rPr>
        <b/>
        <sz val="10"/>
        <rFont val="Calibri"/>
        <family val="2"/>
      </rPr>
      <t>Figure 5‐3</t>
    </r>
  </si>
  <si>
    <r>
      <rPr>
        <sz val="10"/>
        <rFont val="Calibri"/>
        <family val="2"/>
      </rPr>
      <t>Increase by 5 the number of LGUs with adopted wetland protections including buffer requirements and setbacks for permanent
structures</t>
    </r>
  </si>
  <si>
    <t>10% of land in new develop</t>
  </si>
  <si>
    <r>
      <rPr>
        <sz val="10"/>
        <rFont val="Calibri"/>
        <family val="2"/>
      </rPr>
      <t>2
easements or acquisition</t>
    </r>
  </si>
  <si>
    <r>
      <rPr>
        <sz val="10"/>
        <rFont val="Calibri"/>
        <family val="2"/>
      </rPr>
      <t>Year 3: All streams trout YOY recruit‐ ment, survival of
previous year class</t>
    </r>
  </si>
  <si>
    <r>
      <rPr>
        <sz val="10"/>
        <rFont val="Calibri"/>
        <family val="2"/>
      </rPr>
      <t>Year 6: All streams trout YOY recruit‐ ment, survival of
previous year class</t>
    </r>
  </si>
  <si>
    <r>
      <rPr>
        <sz val="10"/>
        <rFont val="Calibri"/>
        <family val="2"/>
      </rPr>
      <t>Year 9: All streams trout YOY recruit‐ ment, survival of
previous year class</t>
    </r>
  </si>
  <si>
    <r>
      <rPr>
        <sz val="10"/>
        <rFont val="Calibri"/>
        <family val="2"/>
      </rPr>
      <t>In order of priority
1. Chisago Lakes LID
2. Carlos Avery WMA
3. Elsewhere in Chisago Co and Isanti Co
4. Headwaters of North Branch &amp; West
Branch Sunrise River</t>
    </r>
  </si>
  <si>
    <r>
      <rPr>
        <sz val="10"/>
        <rFont val="Calibri"/>
        <family val="2"/>
      </rPr>
      <t>Reduce by 9
infestation</t>
    </r>
  </si>
  <si>
    <r>
      <rPr>
        <sz val="10"/>
        <rFont val="Calibri"/>
        <family val="2"/>
      </rPr>
      <t>Chisago Co. Lakes = Chisago Lakes Chain of Lakes (Chisago, South Lindstrom, North Lindstrom, Green, Little Green, North Center, South Center), Fish, Horseshoe, Little
Horseshoe, Sunrise</t>
    </r>
  </si>
  <si>
    <r>
      <rPr>
        <sz val="10"/>
        <rFont val="Calibri"/>
        <family val="2"/>
      </rPr>
      <t xml:space="preserve">In lakes where internal loading is estimated to be a significant contributor to degraded water quality and where not addressing the internal loading would result in sustained degradation
(See Internal Loading Lakes </t>
    </r>
    <r>
      <rPr>
        <b/>
        <u/>
        <sz val="10"/>
        <color rgb="FF0562C1"/>
        <rFont val="Calibri"/>
        <family val="2"/>
      </rPr>
      <t>Table 5‐4</t>
    </r>
    <r>
      <rPr>
        <sz val="10"/>
        <rFont val="Calibri"/>
        <family val="2"/>
      </rPr>
      <t>)</t>
    </r>
  </si>
  <si>
    <t>1 study implement ed</t>
  </si>
  <si>
    <t>1 study implemen ted</t>
  </si>
  <si>
    <t>1 new LGU w/ adopted standards</t>
  </si>
  <si>
    <r>
      <rPr>
        <sz val="10"/>
        <rFont val="Calibri"/>
        <family val="2"/>
      </rPr>
      <t>First priority: Areas near already protected lands (public or private), tributaries near impaired waters, areas where known endangered species are present and identified biologically significant natural areas as identified by MLCCS mapping
Second priority: Basin wide</t>
    </r>
  </si>
  <si>
    <t>At least 1000 acres protected through acquisition and easements.</t>
  </si>
  <si>
    <r>
      <rPr>
        <sz val="10"/>
        <rFont val="Calibri"/>
        <family val="2"/>
      </rPr>
      <t>First priority: Areas where upland habitat is fractured and shoreline areas where there is high to moderate development or land under future development pressure
Second priority: Basin wide</t>
    </r>
  </si>
  <si>
    <t>7 new plans developed</t>
  </si>
  <si>
    <r>
      <rPr>
        <sz val="10"/>
        <rFont val="Calibri"/>
        <family val="2"/>
      </rPr>
      <t>Evaluate the water quality metrics, set reporting standards, report on goal progress for the St. Croix
River</t>
    </r>
  </si>
  <si>
    <r>
      <rPr>
        <sz val="10"/>
        <rFont val="Calibri"/>
        <family val="2"/>
      </rPr>
      <t>Order of Priority:
1) Surrounding known contamination sites where data are lacking
2) DWSMAs
3) Townships without nitrate testing
4) Basin wide</t>
    </r>
  </si>
  <si>
    <r>
      <rPr>
        <sz val="10"/>
        <rFont val="Calibri"/>
        <family val="2"/>
      </rPr>
      <t>Maintain basin wide; expand in Isanti and Pine Co.
1) DWSMAs
2) Groundwatersheds of GW‐dependent natural resources</t>
    </r>
  </si>
  <si>
    <r>
      <rPr>
        <sz val="10"/>
        <rFont val="Calibri"/>
        <family val="2"/>
      </rPr>
      <t xml:space="preserve">Regionally Significant Lakes for Internal Loading Analyses </t>
    </r>
    <r>
      <rPr>
        <b/>
        <u/>
        <sz val="10"/>
        <color rgb="FF0562C1"/>
        <rFont val="Calibri"/>
        <family val="2"/>
      </rPr>
      <t>Table 5‐4</t>
    </r>
  </si>
  <si>
    <r>
      <rPr>
        <sz val="10"/>
        <rFont val="Calibri"/>
        <family val="2"/>
      </rPr>
      <t>Anoka Co. Lakes = Pet, Rice, South Coon, Skunk, Tamarack
Chisago Co. Lakes = Sunrise, Little Horseshoe
Isanti Co. Lakes = Hoffman, Horseleg, Horseshoe, Upper and Lower birch, East and West Twin, Tamarack (30‐ 0001‐00), Long (30‐0002‐
00,) Big Pine (30‐0015‐00),
Grass (30‐0017‐00), Splittstoeser (30‐00041‐00)</t>
    </r>
  </si>
  <si>
    <r>
      <rPr>
        <sz val="10"/>
        <rFont val="Calibri"/>
        <family val="2"/>
      </rPr>
      <t xml:space="preserve">Subwatersheds of Regionally Significant Lakes
</t>
    </r>
    <r>
      <rPr>
        <b/>
        <u/>
        <sz val="10"/>
        <color rgb="FF0562C1"/>
        <rFont val="Calibri"/>
        <family val="2"/>
      </rPr>
      <t>Table 5‐3</t>
    </r>
    <r>
      <rPr>
        <b/>
        <sz val="10"/>
        <color rgb="FF0562C1"/>
        <rFont val="Calibri"/>
        <family val="2"/>
      </rPr>
      <t xml:space="preserve"> </t>
    </r>
    <r>
      <rPr>
        <sz val="10"/>
        <rFont val="Calibri"/>
        <family val="2"/>
      </rPr>
      <t xml:space="preserve">and </t>
    </r>
    <r>
      <rPr>
        <b/>
        <sz val="10"/>
        <rFont val="Calibri"/>
        <family val="2"/>
      </rPr>
      <t>Figure 5‐3</t>
    </r>
  </si>
  <si>
    <r>
      <rPr>
        <sz val="10"/>
        <rFont val="Calibri"/>
        <family val="2"/>
      </rPr>
      <t>20 subwatershed project targeting analyses are completed (estimated
$10,000‐$50,000/SWA or
$30,000 ave)</t>
    </r>
  </si>
  <si>
    <t>4 SWAs</t>
  </si>
  <si>
    <t>3 SWAs</t>
  </si>
  <si>
    <r>
      <rPr>
        <sz val="10"/>
        <rFont val="Calibri"/>
        <family val="2"/>
      </rPr>
      <t xml:space="preserve">Regionally Significant Rivers and Streams:
-     Streams and tributaries in Sunrise R. Watershed
-     Direct drainage areas to St. Croix River through Rock, Rush, Goose, and Browns Creeks and Trout Brook and other small streams as shown in </t>
    </r>
    <r>
      <rPr>
        <b/>
        <u/>
        <sz val="10"/>
        <color rgb="FF0562C1"/>
        <rFont val="Calibri"/>
        <family val="2"/>
      </rPr>
      <t>Table 5‐2</t>
    </r>
    <r>
      <rPr>
        <b/>
        <sz val="10"/>
        <color rgb="FF0562C1"/>
        <rFont val="Calibri"/>
        <family val="2"/>
      </rPr>
      <t xml:space="preserve"> </t>
    </r>
    <r>
      <rPr>
        <sz val="10"/>
        <rFont val="Calibri"/>
        <family val="2"/>
      </rPr>
      <t xml:space="preserve">and </t>
    </r>
    <r>
      <rPr>
        <b/>
        <sz val="10"/>
        <rFont val="Calibri"/>
        <family val="2"/>
      </rPr>
      <t>Figure
5‐2</t>
    </r>
    <r>
      <rPr>
        <sz val="10"/>
        <rFont val="Calibri"/>
        <family val="2"/>
      </rPr>
      <t>.</t>
    </r>
  </si>
  <si>
    <r>
      <rPr>
        <sz val="10"/>
        <rFont val="Calibri"/>
        <family val="2"/>
      </rPr>
      <t>20 subwatershed project targeting analyses are completed (estimated
$10,000 ‐ $50,000/SWA or
$30,000 ave)</t>
    </r>
  </si>
  <si>
    <r>
      <rPr>
        <sz val="10"/>
        <rFont val="Calibri"/>
        <family val="2"/>
      </rPr>
      <t>First priority: Public lands or near public lands; areas may be further prioritized thru cooperative weed mgmt area
Second priority: Basin wide</t>
    </r>
  </si>
  <si>
    <r>
      <rPr>
        <sz val="10"/>
        <rFont val="Calibri"/>
        <family val="2"/>
      </rPr>
      <t>Complete soil survey as developed by NRCS, USDA &amp; shown in Soil Survey
Geographic (SSURGO) Database</t>
    </r>
  </si>
  <si>
    <r>
      <rPr>
        <sz val="10"/>
        <rFont val="Calibri"/>
        <family val="2"/>
      </rPr>
      <t>Collect water quality data near ditch outlets of 25 ditches (estimated
$2,000 per ditch)</t>
    </r>
  </si>
  <si>
    <t xml:space="preserve">CMSCWD/WCD/Land Trust 14.0 acres cropland to prairie and savanah 19.4 lb/y P reducation to Silver Creek. </t>
  </si>
  <si>
    <t>CLFLWD: 30 acres of cropland conversion to perennial (34 lb/yr P reduction to Bone Lake)</t>
  </si>
  <si>
    <t>Washington County: 18 acres cropland to prairie at St. Croix Bluffs Regional Park</t>
  </si>
  <si>
    <t>Year 1  (2021)
Description of Outputs Accomplished</t>
  </si>
  <si>
    <t>lb/yr phosphorus</t>
  </si>
  <si>
    <t xml:space="preserve">CSWCD: Direct Drainage 12 structural BMPs = 836 lbs/yr. Cover Crops (Sunrise River and Direct Drainage) 157 acres, 7.5 lbs/yr., </t>
  </si>
  <si>
    <t>WCD: buffer restoration (St. Croix direct drainage, Marine); St. Croix River shoreline stabilization = 37.4lb/yr P + 88,000 lb TSS</t>
  </si>
  <si>
    <t xml:space="preserve">ACD &amp; SRWMO: Martin Lake Shores Stormwater Pond Enhancement Project  1.09lb/yr P + 436lb/yr TSS. </t>
  </si>
  <si>
    <t xml:space="preserve">ACD &amp; SRWMO: Arvold Martin Lakeshore stabilization 2.8lb/yr TP + 5,625lb/yr TSS; </t>
  </si>
  <si>
    <t>ACD &amp; SRWMO: Ferden Martin Lakeshore stabilization 0.48lb/yr TP + 600lb/yr TSS.</t>
  </si>
  <si>
    <t>CLFLWD: Bone Lake Southeast/Meadowbrook Wetland Restoration (Sunrise River watershed) = 35 lb/yr P.</t>
  </si>
  <si>
    <t>Washington County: 18 acres cropland to prairie at St. Croix Bluffs Regional Park = 21lb/yr TP to St. Croix River</t>
  </si>
  <si>
    <t>CLLID:  The CLLID provides match funds to encourage environmentally sound land use practices for urban and agricultural areas to protect water quality within the Chisago Lakes Chain of Lakes Watershed</t>
  </si>
  <si>
    <t>BCWD: Brown's Creek Diversion Tributary restoration benefits Brown's Creek, McKusick Lake, and the St. Croix.  Installed 22 rock vanes along 5200 linear feet of stream.  Reduced TP 52 lbs/year,  TSS 48 tons/year.  All funding from BCWD local levy. $87,600</t>
  </si>
  <si>
    <t>PSWCD: Partnership effort with NRCS to install WASCBs and a grassed waterway on two seperate properties. EQIP paid for a portion of the installation. Pine SWCD secured funding through Wild Rivers Conservancy to cover the rest. 222.48lbs/yr P, 184lbs/yr TSS</t>
  </si>
  <si>
    <t xml:space="preserve">ISWCD: Cover Crops (N. Branch Sunrsie River (140 acres)= 6.6 lbs/yr. </t>
  </si>
  <si>
    <t xml:space="preserve">CSWCD: Rush Lake: 1 structural BMP: 2.6 lbs/yr                                                                                                                                                                                                    </t>
  </si>
  <si>
    <t>WD</t>
  </si>
  <si>
    <t>County</t>
  </si>
  <si>
    <t>SWCD</t>
  </si>
  <si>
    <t>Multiple</t>
  </si>
  <si>
    <t>LID</t>
  </si>
  <si>
    <t xml:space="preserve">Washington County: Completed 509 compliance inspections, of which 338 were compliant, and 171 were noncompliant. 106 new septic and 198 replacements were installed. 5 grants were issued for the STSS Program.  14 STSS loans were also issued. </t>
  </si>
  <si>
    <t xml:space="preserve">Chisago County:  Completed 268 compliance inspections, of which 232 were compliant and 36 were noncompliant.  67 new septic and 78 replacements were installed.       </t>
  </si>
  <si>
    <t xml:space="preserve">ACD: 1 SSTS replaced.  7lbs/yr TP, 20lb/yr N                                                            </t>
  </si>
  <si>
    <t>Year 1 (2021)
Phosphorus Removal</t>
  </si>
  <si>
    <t xml:space="preserve">Chisago County:  Completed 268 compliance inspections, of which 232 were compliant and 36 were noncompliant.  67 new septic and 78 replacements were installed.                                                                                                                                                                                                                                                                          </t>
  </si>
  <si>
    <t>Projects funded by FY21 WBIF grant are highlighted in green</t>
  </si>
  <si>
    <t xml:space="preserve">*LSC Implementation Plan activities related to FY21 WBIF grant work plan have an asterisk </t>
  </si>
  <si>
    <t>*GW Quality (Table 3‐1 GW1A, 2B)</t>
  </si>
  <si>
    <t>*Rivers &amp; Streams + St. Croix River WQ (Table 3‐1 R&amp;S 1A; STC 1B, C)</t>
  </si>
  <si>
    <t>*Lake WQ from ag (Table 3‐1
LK1A, 2A)</t>
  </si>
  <si>
    <t>*GW recharge &amp; infiltration (Table 3‐1 GW 2B) + Lake &amp; stream WQ (Table 3‐1 LK1B, R&amp;S 1A)</t>
  </si>
  <si>
    <t>*GW recharge &amp; stream flow (Table 3‐1 GW 2B, R&amp;S 3A)</t>
  </si>
  <si>
    <t>*St. Croix River + Rivers &amp; streams WQ (Table 3‐1 STC 1B; R&amp;S 1A)</t>
  </si>
  <si>
    <t>*Lake WQ (Table 3‐1 LK 1B)</t>
  </si>
  <si>
    <t>*Protect wetlands (Table 3‐1
WTL 1A)</t>
  </si>
  <si>
    <t>*Wetland quantity (Table 3‐1
WTL 2A, 2B)</t>
  </si>
  <si>
    <t>*Shoreland (Table 3‐1 UP 1A, R&amp;S 2A, LK 2B)</t>
  </si>
  <si>
    <t>*STC 1A</t>
  </si>
  <si>
    <t>*LK 1D</t>
  </si>
  <si>
    <t>*LK 1A, 1B, 4A</t>
  </si>
  <si>
    <t>*R&amp;S 1A, STC 4B</t>
  </si>
  <si>
    <t>*STC 4B &amp; UP 2A</t>
  </si>
  <si>
    <t>*STC 2B, 4C UP 1A</t>
  </si>
  <si>
    <t>*WTL 3D</t>
  </si>
  <si>
    <t>EVALUATION OF PARTNERSHIP GOVERNANCE STRUCURE:  During January and April 2022 the Policy Committee evaluated the adequacy and effectiveness of the partnership’s governance structure.  They recommend continuing with the joint powers collaboration model.  Some operating procedure changes were recommended by the Steering Committee to increase efficiency, including: accepting funding requests approximately three times per year rather than continuously, reducing the use of subcommittees to review proposals and instead have proposals directly reviewed by the full Steering Committee, and seeking Policy Committee recommendations on all requests over $50,000.  The Policy Committee favored these changes and the Steering Committee will make them.  The governance structure will be reviewed annually.</t>
  </si>
  <si>
    <t>ACD &amp; SRWMO: 
See projects reported for activity 2 - the BMPs are in lakes that flow into the Sunrise River and unclear if it should be reported at a lake or stream benefit, or both?</t>
  </si>
  <si>
    <t>BCWD Oak Glen reuse project = 78lb/yr TP to Brown's Creek and St. Croix River</t>
  </si>
  <si>
    <t>WCD: bluff stabilization St. Croix River - Lake St. Croix Beach = 34lb TP + 12,000 lb TSS; 2x urban native plantings in Stillwater = 0.3lb TP + 40lb TSS</t>
  </si>
  <si>
    <t>CMSCWD: Marine on St. Croix Town Center Stormwater Retrofits. St. Croix River  16.7 lbs./yr TP and 15,010 lbs/yr TSS. CMSCWD = $400,000 319 grant and local funding</t>
  </si>
  <si>
    <t>ACD/SRWMO: 4 shoreline restos</t>
  </si>
  <si>
    <t>CMSCWD: 100' bioreningeered shoreline restoration on Big Marine Lake</t>
  </si>
  <si>
    <t>CLLID:  Provides match to provide technical and educational information to interested landowners and local units of government to implement urban and shoreland BMPs.</t>
  </si>
  <si>
    <t xml:space="preserve">CSWCD: 5 shoreline restorations
</t>
  </si>
  <si>
    <t>CLLID:  Provides match to develop and implement a cost share program to assist landowners to implement urban and shoreland BMPs.</t>
  </si>
  <si>
    <t xml:space="preserve">$350,000
</t>
  </si>
  <si>
    <t>Washington County - 657 increase in hours of Level 1 inspection hours for the entire program. Note that CLFLWD performs their own inspection program and is not reflected in this total. Also note that hours are spent outside the LSC basin. (2020 3,381 hours total - 2021 hours total 4,038 - 16% increase).</t>
  </si>
  <si>
    <t>- Chisago County:  St. Croix River = 35 increase in total watercraft inspection and decontamination hours from 2020 - 2021 in Chisago County (127.5 total hours in 2020 to 162.5 total hours in 2021 - a 27.4% increase).  Countywide = 1,306.75 increase in total watercraft inspection and decontamination hours from 2020 - 2021 in Chisago and Northern Washington Counties (3,694.50 total hours in 2020 to 5,001.25 total hours in 2021 - a 35.4% increase).</t>
  </si>
  <si>
    <t>CLFLWD partners with Chisago County to implement a watercraft inspection program and also hires its own inspectors to perform even more inspection hours. CLFLWD-hired inspection hours (Bone/Comfort/Forest - all three accesses): 2020 = 2,911 hours; 2021 = 2,107 hours (28% decrease due to hiring difficulties, but still met CLFLWD goals overall)</t>
  </si>
  <si>
    <t xml:space="preserve">$76,000 
</t>
  </si>
  <si>
    <t>DNR: 60 acres added to William O'Brien State Park</t>
  </si>
  <si>
    <t xml:space="preserve">Washington County: 53 acre conservation easement on Silver Creek near Fairy Falls (NPS) in CMSCWD             </t>
  </si>
  <si>
    <t>VBWD: 4.1 acres purchased and kept in permanent conservation easement in 2021</t>
  </si>
  <si>
    <t>Chisago County:  40 acres purchased and added to Checkerboard County Park.  Closing date is April 15, 2022.  Purchased through DNR Natural and Scenic grant ($44,800 total cost).</t>
  </si>
  <si>
    <t>$43,000 CMSCWD, WCD, Land Trust funds
$430K – Outdoor Heritage grant at all WashCo Parks</t>
  </si>
  <si>
    <t xml:space="preserve">SRWMO: In 2021 did 2 rounds of outreach at Pet, Rice, South Coon, Skunk and Tamarack Lakes but secured volunteers at none.   </t>
  </si>
  <si>
    <t>Chisago County:  Data collected on Little Horseshoe Lake and at 8 additional sites located in northern Chisago County. See #50 CLLID - for water quality monitoring procedures and summary report process.</t>
  </si>
  <si>
    <t>CLLID - Conducted monthly (May-September) water quality monitoring at 23 lake sites.  Monitoring included secchi disk readings, chlorophyll a, ammonia nitrogen and total phosphorus levels.  This included a summary report which provided trophic state index values for each lake monitored.  The long term water quality monitoring program provided data to support delisting North &amp; South Center Lakes from the impaired waters list for nutrients.</t>
  </si>
  <si>
    <t>ISWCD: Data collected on Hoffman, Horseleg, Horseshoe, Upper and Lower Birch, East and West Twin Lakes. (Funding Source: Oxford Twp)</t>
  </si>
  <si>
    <t>WMO</t>
  </si>
  <si>
    <t>WD, WMO, SWCD, County, LID, or Multiple</t>
  </si>
  <si>
    <t>ACD: Completed SWCD comp plan in which climate change is a consideration in implementation.</t>
  </si>
  <si>
    <t xml:space="preserve">CMSCWD, BCWD, CLFLWD, MSCWMO hosted a floodplain resiliency planning work session for Wash Co.,  LGUs, and state entities to identify best approaches for evaluating floodplain resliency. Final report is guiding floodplain resiliency modeling and planning efforts in 2022/2023. </t>
  </si>
  <si>
    <t xml:space="preserve">The CLLID monitors 15 lake level gauges weekly during open water season.  Lake levels, observed from the gauges, help determine when to open and close the weirs during high water conditions.  In 2021, the Lake Ellen weir, which controls water levels on Green, Little Green and Lake Ellen, was opened from April through October.               </t>
  </si>
  <si>
    <t>Chisago County: Staff and volunteers monitor 4 lake level gauges to determine implementation of countywide Slow-No-Wake Ordinance. (along with 15 gauges located in the CLLID).</t>
  </si>
  <si>
    <t>Pine SWCD: Rock Lake: Cattle exclusion and buffer strip 3.5 lbs/yr. $4,578 in LSC WBIFs, $807 match provided</t>
  </si>
  <si>
    <t>SWWD: McQuade Ravine Stabilization. 295 tons/yr TSS, 251 lbs/yr phosphorus. $93,407 in LSC WBIFs, $43,807 match provided. Reduce loading to St. Croix River and Lake St. Croix</t>
  </si>
  <si>
    <t>State</t>
  </si>
  <si>
    <t>Chisago SWCD for WBIF projects, see specific entity for non-WBIF projects</t>
  </si>
  <si>
    <t>FY21 WBIF (Activity 2, 4), 
Partner local funds, state/federal grants</t>
  </si>
  <si>
    <t>FY21 WBIF (Activity 4), other
Partner local funds, state/federal grants</t>
  </si>
  <si>
    <t>FY21 WBIF (Activity 3)
Partner local funds, state/federal grants</t>
  </si>
  <si>
    <t>FY21 WBIF (Activity 5)
Partner local funds, state/federal grants</t>
  </si>
  <si>
    <t>FY21 WBIF (Activity 6)
Partner local funds, state/federal grants</t>
  </si>
  <si>
    <t>FY21 WBIF (Activity 10)
Partner local funds, state/federal grants</t>
  </si>
  <si>
    <t>CLFLWD: Began planning for 2022 Forest Lake Internal Load Analysis. Study approved for WBIF grant funding ($16,500 in WBIF grant, $19,830 proposed match). None spent in 2021. Study to occur in 2022.</t>
  </si>
  <si>
    <t>Reduce the size and number of invasive phragmites locations as reported on EddMaps by 50% or 45 infestation areas. Stabilize and eradicate those small infestations less than 1,000 – 2,000 sq. ft. through rapid response
plans, where available</t>
  </si>
  <si>
    <t>Hired Shared Services Educator. 2021 WBIF expenditures on Educator: $39,449. Applies to multiple education-related implementation actions.</t>
  </si>
  <si>
    <t>Administration</t>
  </si>
  <si>
    <t>WBIF 2021 Administrative Costs = $24,219. Staff hiring and payroll oversight, committee meeting coordination, progress evaluation and reporting</t>
  </si>
  <si>
    <r>
      <t xml:space="preserve">Year 1 (2021)
</t>
    </r>
    <r>
      <rPr>
        <b/>
        <u/>
        <sz val="10"/>
        <color theme="0"/>
        <rFont val="Calibri"/>
        <family val="2"/>
      </rPr>
      <t>WBIF</t>
    </r>
    <r>
      <rPr>
        <b/>
        <sz val="10"/>
        <color theme="0"/>
        <rFont val="Calibri"/>
        <family val="2"/>
      </rPr>
      <t xml:space="preserve"> Dollars Spent</t>
    </r>
  </si>
  <si>
    <t>CLFLWD: Began drafting sequential diagnostic monitoring protocols.$3,000 spent in 2021.
WCD &amp; CSWCD: Other targeting protocols are in-progress as well, but have not incurred expenditures in 2021. Includes Revised Introduction to Prioritization Protocols, Rural SWA Protocol Update, and Urban SWA Protocol Update.
Total WBIF funds allocated = $8,000</t>
  </si>
  <si>
    <t>J. Hahn</t>
  </si>
  <si>
    <t>EMWREP</t>
  </si>
  <si>
    <t>Watershed staff</t>
  </si>
  <si>
    <t>SWCD staff</t>
  </si>
  <si>
    <t>Everyone</t>
  </si>
  <si>
    <t>County staff</t>
  </si>
  <si>
    <t>2022 Yearend Progress Reporting - NON WBIF activities</t>
  </si>
  <si>
    <t>Year 2  (2022)
Description of Outputs Accomplished
Non WBIF Activities</t>
  </si>
  <si>
    <t>Year 2 (2022)
Non WBIF Dollars Spent</t>
  </si>
  <si>
    <t>Year 2 (2022)
Non-WBIF Activities
TP Removal (ls/yr)</t>
  </si>
  <si>
    <t>TP = Total phosphorus</t>
  </si>
  <si>
    <t>Entities with Data to Report</t>
  </si>
  <si>
    <t>Responsible for Reporting</t>
  </si>
  <si>
    <t>LSC Partnership</t>
  </si>
  <si>
    <t>Jennifer Hahn</t>
  </si>
  <si>
    <t>Barbara Heitkamp &amp; Angie Hong</t>
  </si>
  <si>
    <t>All jurisdictions</t>
  </si>
  <si>
    <t>Staff of all partners</t>
  </si>
  <si>
    <t>Watershed Staff</t>
  </si>
  <si>
    <t>TBD</t>
  </si>
  <si>
    <t>Pine</t>
  </si>
  <si>
    <t>Pine County</t>
  </si>
  <si>
    <t xml:space="preserve">INSTRUCTIONS: See column O for person/staff responsible for reporting (along with color coding). Fill in your achievements in column P to the best of your ability. Include projects/activities ONLY implemented with funds OTHER THAN WBIF funding. If you are entering multiple projects in one line, use an addition formula to add total dollars spent. Ensure activities entered are within the with Priority Locations in column C. Remember to enter actual outputs achieved  - especially TP removal, if applicable, in column 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</si>
</sst>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
    <numFmt numFmtId="165" formatCode="\$0"/>
    <numFmt numFmtId="166" formatCode="0."/>
    <numFmt numFmtId="167" formatCode="&quot;$&quot;#,##0"/>
  </numFmts>
  <fonts count="22" x14ac:knownFonts="1">
    <font>
      <sz val="10"/>
      <color rgb="FF000000"/>
      <name val="Times New Roman"/>
      <charset val="204"/>
    </font>
    <font>
      <sz val="10"/>
      <color rgb="FF000000"/>
      <name val="Calibri"/>
      <family val="2"/>
    </font>
    <font>
      <b/>
      <sz val="10"/>
      <color rgb="FF000000"/>
      <name val="Calibri"/>
      <family val="2"/>
    </font>
    <font>
      <b/>
      <sz val="10"/>
      <color rgb="FFFFFFFF"/>
      <name val="Calibri"/>
      <family val="2"/>
    </font>
    <font>
      <b/>
      <sz val="10"/>
      <name val="Calibri"/>
      <family val="2"/>
    </font>
    <font>
      <sz val="10"/>
      <name val="Calibri"/>
      <family val="2"/>
    </font>
    <font>
      <u/>
      <sz val="10"/>
      <color rgb="FF0562C1"/>
      <name val="Calibri"/>
      <family val="2"/>
    </font>
    <font>
      <b/>
      <u/>
      <sz val="10"/>
      <color rgb="FF0562C1"/>
      <name val="Calibri"/>
      <family val="2"/>
    </font>
    <font>
      <b/>
      <sz val="10"/>
      <color rgb="FF0562C1"/>
      <name val="Calibri"/>
      <family val="2"/>
    </font>
    <font>
      <i/>
      <sz val="10"/>
      <name val="Calibri"/>
      <family val="2"/>
    </font>
    <font>
      <b/>
      <i/>
      <sz val="10"/>
      <name val="Calibri"/>
      <family val="2"/>
    </font>
    <font>
      <vertAlign val="superscript"/>
      <sz val="10"/>
      <name val="Calibri"/>
      <family val="2"/>
    </font>
    <font>
      <b/>
      <sz val="10"/>
      <color theme="0"/>
      <name val="Calibri"/>
      <family val="2"/>
    </font>
    <font>
      <b/>
      <u/>
      <sz val="10"/>
      <color rgb="FF000000"/>
      <name val="Calibri"/>
      <family val="2"/>
    </font>
    <font>
      <sz val="10"/>
      <color rgb="FF000000"/>
      <name val="Calibri"/>
      <family val="2"/>
      <scheme val="minor"/>
    </font>
    <font>
      <b/>
      <sz val="11"/>
      <color theme="0"/>
      <name val="Calibri"/>
      <family val="2"/>
    </font>
    <font>
      <sz val="11"/>
      <color rgb="FF000000"/>
      <name val="Calibri"/>
      <family val="2"/>
    </font>
    <font>
      <b/>
      <sz val="16"/>
      <color rgb="FF000000"/>
      <name val="Calibri"/>
      <family val="2"/>
    </font>
    <font>
      <sz val="10"/>
      <color rgb="FFFF0000"/>
      <name val="Calibri"/>
      <family val="2"/>
    </font>
    <font>
      <sz val="11"/>
      <color theme="0"/>
      <name val="Calibri"/>
      <family val="2"/>
    </font>
    <font>
      <b/>
      <u/>
      <sz val="10"/>
      <color theme="0"/>
      <name val="Calibri"/>
      <family val="2"/>
    </font>
    <font>
      <sz val="10"/>
      <color rgb="FF000000"/>
      <name val="Times New Roman"/>
      <family val="1"/>
    </font>
  </fonts>
  <fills count="13">
    <fill>
      <patternFill patternType="none"/>
    </fill>
    <fill>
      <patternFill patternType="gray125"/>
    </fill>
    <fill>
      <patternFill patternType="solid">
        <fgColor rgb="FF2E5396"/>
      </patternFill>
    </fill>
    <fill>
      <patternFill patternType="solid">
        <fgColor rgb="FF2E5396"/>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s>
  <cellStyleXfs count="1">
    <xf numFmtId="0" fontId="0" fillId="0" borderId="0"/>
  </cellStyleXfs>
  <cellXfs count="326">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1" fillId="0" borderId="1" xfId="0" applyFont="1" applyBorder="1" applyAlignment="1">
      <alignment vertical="top" wrapText="1"/>
    </xf>
    <xf numFmtId="0" fontId="5" fillId="0" borderId="1" xfId="0" applyFont="1" applyBorder="1" applyAlignment="1">
      <alignment vertical="top" wrapText="1"/>
    </xf>
    <xf numFmtId="166" fontId="2" fillId="0" borderId="1" xfId="0" applyNumberFormat="1" applyFont="1" applyBorder="1" applyAlignment="1">
      <alignment vertical="top" wrapText="1" shrinkToFit="1"/>
    </xf>
    <xf numFmtId="166" fontId="2" fillId="0" borderId="1" xfId="0" applyNumberFormat="1" applyFont="1" applyBorder="1" applyAlignment="1">
      <alignment horizontal="left" vertical="top" wrapText="1" shrinkToFit="1"/>
    </xf>
    <xf numFmtId="0" fontId="1" fillId="0" borderId="1" xfId="0" applyFont="1" applyBorder="1" applyAlignment="1">
      <alignment horizontal="left" vertical="top"/>
    </xf>
    <xf numFmtId="1" fontId="2" fillId="0" borderId="1" xfId="0" applyNumberFormat="1" applyFont="1" applyBorder="1" applyAlignment="1">
      <alignment horizontal="left" vertical="top" shrinkToFit="1"/>
    </xf>
    <xf numFmtId="164" fontId="1" fillId="0" borderId="1" xfId="0" applyNumberFormat="1" applyFont="1" applyBorder="1" applyAlignment="1">
      <alignment vertical="top" shrinkToFit="1"/>
    </xf>
    <xf numFmtId="164" fontId="1" fillId="0" borderId="1" xfId="0" applyNumberFormat="1" applyFont="1" applyBorder="1" applyAlignment="1">
      <alignment horizontal="left" vertical="top" shrinkToFit="1"/>
    </xf>
    <xf numFmtId="165" fontId="1" fillId="0" borderId="1" xfId="0" applyNumberFormat="1" applyFont="1" applyBorder="1" applyAlignment="1">
      <alignment vertical="top" shrinkToFit="1"/>
    </xf>
    <xf numFmtId="165" fontId="1" fillId="0" borderId="1" xfId="0" applyNumberFormat="1" applyFont="1" applyBorder="1" applyAlignment="1">
      <alignment horizontal="left" vertical="top" shrinkToFit="1"/>
    </xf>
    <xf numFmtId="1" fontId="2" fillId="0" borderId="1" xfId="0" applyNumberFormat="1" applyFont="1" applyBorder="1" applyAlignment="1">
      <alignment vertical="top" shrinkToFit="1"/>
    </xf>
    <xf numFmtId="1" fontId="2" fillId="0" borderId="1" xfId="0" applyNumberFormat="1" applyFont="1" applyBorder="1" applyAlignment="1">
      <alignment horizontal="left" vertical="top" wrapText="1" shrinkToFit="1"/>
    </xf>
    <xf numFmtId="1" fontId="2" fillId="0" borderId="1" xfId="0" applyNumberFormat="1" applyFont="1" applyBorder="1" applyAlignment="1">
      <alignment vertical="top" wrapText="1" shrinkToFit="1"/>
    </xf>
    <xf numFmtId="6" fontId="5" fillId="0" borderId="1" xfId="0" applyNumberFormat="1" applyFont="1" applyBorder="1" applyAlignment="1">
      <alignment vertical="top" wrapText="1"/>
    </xf>
    <xf numFmtId="0" fontId="5" fillId="0" borderId="1" xfId="0" applyFont="1" applyBorder="1" applyAlignment="1">
      <alignment horizontal="left" vertical="top" wrapText="1"/>
    </xf>
    <xf numFmtId="167" fontId="1" fillId="0" borderId="1" xfId="0" applyNumberFormat="1" applyFont="1" applyBorder="1" applyAlignment="1">
      <alignment horizontal="right" vertical="top"/>
    </xf>
    <xf numFmtId="167" fontId="1" fillId="0" borderId="1" xfId="0" applyNumberFormat="1" applyFont="1" applyBorder="1" applyAlignment="1">
      <alignment horizontal="right" vertical="top" wrapText="1"/>
    </xf>
    <xf numFmtId="167" fontId="1" fillId="0" borderId="1" xfId="0" applyNumberFormat="1" applyFont="1" applyBorder="1" applyAlignment="1">
      <alignment horizontal="right" vertical="top" shrinkToFit="1"/>
    </xf>
    <xf numFmtId="167" fontId="5" fillId="0" borderId="1" xfId="0" applyNumberFormat="1" applyFont="1" applyBorder="1" applyAlignment="1">
      <alignment horizontal="right" vertical="top" wrapText="1"/>
    </xf>
    <xf numFmtId="167" fontId="2" fillId="0" borderId="1" xfId="0" applyNumberFormat="1" applyFont="1" applyBorder="1" applyAlignment="1">
      <alignment horizontal="right" vertical="top" shrinkToFit="1"/>
    </xf>
    <xf numFmtId="0" fontId="4" fillId="0" borderId="1" xfId="0" applyFont="1" applyBorder="1" applyAlignment="1">
      <alignment vertical="top" wrapText="1"/>
    </xf>
    <xf numFmtId="0" fontId="1" fillId="0" borderId="0" xfId="0" applyFont="1" applyAlignment="1">
      <alignment horizontal="center" vertical="top"/>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3" fillId="0" borderId="0" xfId="0" applyFont="1" applyAlignment="1">
      <alignment horizontal="left" vertical="top"/>
    </xf>
    <xf numFmtId="0" fontId="1" fillId="0" borderId="0" xfId="0" applyFont="1" applyAlignment="1">
      <alignment vertical="top"/>
    </xf>
    <xf numFmtId="167" fontId="1" fillId="0" borderId="1" xfId="0" applyNumberFormat="1" applyFont="1" applyBorder="1" applyAlignment="1">
      <alignment vertical="top" wrapText="1"/>
    </xf>
    <xf numFmtId="167" fontId="1" fillId="0" borderId="1" xfId="0" applyNumberFormat="1" applyFont="1" applyBorder="1" applyAlignment="1">
      <alignment vertical="top" wrapText="1" shrinkToFit="1"/>
    </xf>
    <xf numFmtId="167" fontId="1" fillId="0" borderId="0" xfId="0" applyNumberFormat="1" applyFont="1" applyAlignment="1">
      <alignment vertical="top"/>
    </xf>
    <xf numFmtId="0" fontId="12" fillId="5" borderId="1" xfId="0" applyFont="1" applyFill="1" applyBorder="1" applyAlignment="1">
      <alignment horizontal="center" vertical="center" wrapText="1"/>
    </xf>
    <xf numFmtId="0" fontId="4" fillId="5" borderId="1" xfId="0" applyFont="1" applyFill="1" applyBorder="1" applyAlignment="1">
      <alignment horizontal="left"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16" fillId="0" borderId="0" xfId="0" applyFont="1" applyAlignment="1">
      <alignment horizontal="left" vertical="top"/>
    </xf>
    <xf numFmtId="0" fontId="15" fillId="3" borderId="1" xfId="0" applyFont="1" applyFill="1" applyBorder="1" applyAlignment="1">
      <alignment horizontal="left" vertical="top"/>
    </xf>
    <xf numFmtId="0" fontId="17" fillId="0" borderId="0" xfId="0" applyFont="1" applyAlignment="1">
      <alignment horizontal="left" vertical="top"/>
    </xf>
    <xf numFmtId="0" fontId="4" fillId="5" borderId="7" xfId="0" applyFont="1" applyFill="1" applyBorder="1" applyAlignment="1">
      <alignment vertical="top" wrapText="1"/>
    </xf>
    <xf numFmtId="0" fontId="5" fillId="5" borderId="7" xfId="0" applyFont="1" applyFill="1" applyBorder="1" applyAlignment="1">
      <alignment vertical="top" wrapText="1"/>
    </xf>
    <xf numFmtId="167" fontId="1" fillId="5" borderId="7" xfId="0" applyNumberFormat="1" applyFont="1" applyFill="1" applyBorder="1" applyAlignment="1">
      <alignment horizontal="right" vertical="top"/>
    </xf>
    <xf numFmtId="167" fontId="5" fillId="5" borderId="7" xfId="0" applyNumberFormat="1" applyFont="1" applyFill="1" applyBorder="1" applyAlignment="1">
      <alignment horizontal="right" vertical="top" wrapText="1"/>
    </xf>
    <xf numFmtId="167" fontId="1" fillId="5" borderId="7" xfId="0" applyNumberFormat="1" applyFont="1" applyFill="1" applyBorder="1" applyAlignment="1">
      <alignment horizontal="right" vertical="top" wrapText="1"/>
    </xf>
    <xf numFmtId="0" fontId="4" fillId="5" borderId="8" xfId="0" applyFont="1" applyFill="1" applyBorder="1" applyAlignment="1">
      <alignment vertical="top" wrapText="1"/>
    </xf>
    <xf numFmtId="0" fontId="5" fillId="5" borderId="8" xfId="0" applyFont="1" applyFill="1" applyBorder="1" applyAlignment="1">
      <alignment vertical="top" wrapText="1"/>
    </xf>
    <xf numFmtId="167" fontId="1" fillId="5" borderId="8" xfId="0" applyNumberFormat="1" applyFont="1" applyFill="1" applyBorder="1" applyAlignment="1">
      <alignment horizontal="right" vertical="top"/>
    </xf>
    <xf numFmtId="167" fontId="5" fillId="5" borderId="8" xfId="0" applyNumberFormat="1" applyFont="1" applyFill="1" applyBorder="1" applyAlignment="1">
      <alignment horizontal="right" vertical="top" wrapText="1"/>
    </xf>
    <xf numFmtId="167" fontId="1" fillId="5" borderId="8" xfId="0" applyNumberFormat="1" applyFont="1" applyFill="1" applyBorder="1" applyAlignment="1">
      <alignment horizontal="right" vertical="top" wrapText="1"/>
    </xf>
    <xf numFmtId="0" fontId="4" fillId="5" borderId="11" xfId="0" applyFont="1" applyFill="1" applyBorder="1" applyAlignment="1">
      <alignment horizontal="left" vertical="center"/>
    </xf>
    <xf numFmtId="0" fontId="1" fillId="5" borderId="7" xfId="0" applyFont="1" applyFill="1" applyBorder="1" applyAlignment="1">
      <alignment vertical="top" wrapText="1"/>
    </xf>
    <xf numFmtId="0" fontId="1" fillId="5" borderId="8" xfId="0" applyFont="1" applyFill="1" applyBorder="1" applyAlignment="1">
      <alignment vertical="top" wrapText="1"/>
    </xf>
    <xf numFmtId="0" fontId="4" fillId="5" borderId="7" xfId="0" applyFont="1" applyFill="1" applyBorder="1" applyAlignment="1">
      <alignment horizontal="left" vertical="top" wrapText="1"/>
    </xf>
    <xf numFmtId="0" fontId="1" fillId="5" borderId="7" xfId="0" applyFont="1" applyFill="1" applyBorder="1" applyAlignment="1">
      <alignment horizontal="left" vertical="top"/>
    </xf>
    <xf numFmtId="0" fontId="4" fillId="5" borderId="8" xfId="0" applyFont="1" applyFill="1" applyBorder="1" applyAlignment="1">
      <alignment horizontal="left" vertical="top" wrapText="1"/>
    </xf>
    <xf numFmtId="0" fontId="1" fillId="5" borderId="8" xfId="0" applyFont="1" applyFill="1" applyBorder="1" applyAlignment="1">
      <alignment horizontal="left" vertical="top"/>
    </xf>
    <xf numFmtId="0" fontId="15" fillId="3" borderId="7" xfId="0" applyFont="1" applyFill="1" applyBorder="1" applyAlignment="1">
      <alignment horizontal="left" vertical="top"/>
    </xf>
    <xf numFmtId="0" fontId="2" fillId="5" borderId="8" xfId="0" applyFont="1" applyFill="1" applyBorder="1" applyAlignment="1">
      <alignment horizontal="left" vertical="top"/>
    </xf>
    <xf numFmtId="167" fontId="2" fillId="5" borderId="8" xfId="0" applyNumberFormat="1" applyFont="1" applyFill="1" applyBorder="1" applyAlignment="1">
      <alignment horizontal="right" vertical="top"/>
    </xf>
    <xf numFmtId="0" fontId="2" fillId="3" borderId="0" xfId="0" applyFont="1" applyFill="1" applyAlignment="1">
      <alignment horizontal="left" vertical="top"/>
    </xf>
    <xf numFmtId="0" fontId="1" fillId="3" borderId="0" xfId="0" applyFont="1" applyFill="1" applyAlignment="1">
      <alignment horizontal="left" vertical="top"/>
    </xf>
    <xf numFmtId="167" fontId="2" fillId="3" borderId="0" xfId="0" applyNumberFormat="1" applyFont="1" applyFill="1" applyAlignment="1">
      <alignment horizontal="right" vertical="top"/>
    </xf>
    <xf numFmtId="0" fontId="12" fillId="3" borderId="12" xfId="0" applyFont="1" applyFill="1" applyBorder="1" applyAlignment="1">
      <alignment horizontal="center" vertical="top"/>
    </xf>
    <xf numFmtId="167" fontId="5" fillId="6" borderId="1" xfId="0" applyNumberFormat="1" applyFont="1" applyFill="1" applyBorder="1" applyAlignment="1">
      <alignment vertical="top" wrapText="1"/>
    </xf>
    <xf numFmtId="0" fontId="18" fillId="0" borderId="0" xfId="0" applyFont="1" applyAlignment="1">
      <alignment horizontal="left" vertical="top"/>
    </xf>
    <xf numFmtId="0" fontId="1" fillId="6" borderId="0" xfId="0" applyFont="1" applyFill="1" applyAlignment="1">
      <alignment horizontal="left" vertical="top"/>
    </xf>
    <xf numFmtId="6" fontId="1" fillId="0" borderId="1" xfId="0" applyNumberFormat="1" applyFont="1" applyBorder="1" applyAlignment="1">
      <alignment horizontal="left" vertical="top"/>
    </xf>
    <xf numFmtId="0" fontId="1" fillId="0" borderId="1" xfId="0" applyFont="1" applyBorder="1" applyAlignment="1">
      <alignment horizontal="left" vertical="top" wrapText="1"/>
    </xf>
    <xf numFmtId="0" fontId="5" fillId="6" borderId="1" xfId="0" applyFont="1" applyFill="1" applyBorder="1" applyAlignment="1">
      <alignment horizontal="left" vertical="top" wrapText="1"/>
    </xf>
    <xf numFmtId="167" fontId="5" fillId="0" borderId="1" xfId="0" applyNumberFormat="1" applyFont="1" applyBorder="1" applyAlignment="1">
      <alignment vertical="top" wrapText="1"/>
    </xf>
    <xf numFmtId="167" fontId="1" fillId="0" borderId="1" xfId="0" applyNumberFormat="1" applyFont="1" applyBorder="1" applyAlignment="1">
      <alignment horizontal="left" vertical="top" wrapText="1"/>
    </xf>
    <xf numFmtId="164" fontId="1" fillId="0" borderId="1" xfId="0" applyNumberFormat="1" applyFont="1" applyBorder="1" applyAlignment="1">
      <alignment vertical="top" wrapText="1" shrinkToFit="1"/>
    </xf>
    <xf numFmtId="167" fontId="1" fillId="0" borderId="1" xfId="0" applyNumberFormat="1" applyFont="1" applyBorder="1" applyAlignment="1">
      <alignment horizontal="right" vertical="top" wrapText="1" shrinkToFit="1"/>
    </xf>
    <xf numFmtId="165" fontId="1" fillId="0" borderId="1" xfId="0" applyNumberFormat="1" applyFont="1" applyBorder="1" applyAlignment="1">
      <alignment vertical="top" wrapText="1" shrinkToFit="1"/>
    </xf>
    <xf numFmtId="0" fontId="2" fillId="0" borderId="1" xfId="0" applyFont="1" applyBorder="1" applyAlignment="1">
      <alignment horizontal="left" vertical="top"/>
    </xf>
    <xf numFmtId="167" fontId="2" fillId="0" borderId="1" xfId="0" applyNumberFormat="1" applyFont="1" applyBorder="1" applyAlignment="1">
      <alignment horizontal="right" vertical="top"/>
    </xf>
    <xf numFmtId="0" fontId="4" fillId="0" borderId="0" xfId="0" applyFont="1" applyAlignment="1">
      <alignment vertical="top" wrapText="1"/>
    </xf>
    <xf numFmtId="0" fontId="5" fillId="0" borderId="1" xfId="0" quotePrefix="1" applyFont="1" applyBorder="1" applyAlignment="1">
      <alignment vertical="top" wrapText="1"/>
    </xf>
    <xf numFmtId="0" fontId="5" fillId="6" borderId="1" xfId="0" applyFont="1" applyFill="1" applyBorder="1" applyAlignment="1">
      <alignment vertical="top" wrapText="1"/>
    </xf>
    <xf numFmtId="0" fontId="5" fillId="0" borderId="1" xfId="0" applyFont="1" applyBorder="1" applyAlignment="1">
      <alignment horizontal="right" vertical="top" wrapText="1"/>
    </xf>
    <xf numFmtId="0" fontId="1" fillId="0" borderId="1" xfId="0" applyFont="1" applyBorder="1" applyAlignment="1">
      <alignment vertical="top" wrapText="1" shrinkToFit="1"/>
    </xf>
    <xf numFmtId="0" fontId="1" fillId="0" borderId="1" xfId="0" applyFont="1" applyBorder="1" applyAlignment="1">
      <alignment horizontal="right" vertical="top" wrapText="1"/>
    </xf>
    <xf numFmtId="0" fontId="2" fillId="0" borderId="1" xfId="0" applyFont="1" applyBorder="1" applyAlignment="1">
      <alignment horizontal="right" vertical="top"/>
    </xf>
    <xf numFmtId="0" fontId="5" fillId="0" borderId="1" xfId="0" applyFont="1" applyBorder="1" applyAlignment="1">
      <alignment vertical="center" wrapText="1"/>
    </xf>
    <xf numFmtId="0" fontId="1" fillId="0" borderId="1" xfId="0" quotePrefix="1" applyFont="1" applyBorder="1" applyAlignment="1">
      <alignment vertical="top" wrapText="1"/>
    </xf>
    <xf numFmtId="167" fontId="1" fillId="0" borderId="1" xfId="0" applyNumberFormat="1" applyFont="1" applyBorder="1" applyAlignment="1">
      <alignment vertical="center" wrapText="1"/>
    </xf>
    <xf numFmtId="0" fontId="12" fillId="3" borderId="13" xfId="0" applyFont="1" applyFill="1" applyBorder="1" applyAlignment="1">
      <alignment horizontal="center" vertical="top"/>
    </xf>
    <xf numFmtId="0" fontId="2" fillId="0" borderId="0" xfId="0" applyFont="1" applyAlignment="1">
      <alignment vertical="top" wrapText="1"/>
    </xf>
    <xf numFmtId="167" fontId="4" fillId="5" borderId="1" xfId="0" applyNumberFormat="1" applyFont="1" applyFill="1" applyBorder="1" applyAlignment="1">
      <alignment horizontal="right" vertical="center" wrapText="1"/>
    </xf>
    <xf numFmtId="0" fontId="4" fillId="5" borderId="1" xfId="0" applyFont="1" applyFill="1" applyBorder="1" applyAlignment="1">
      <alignment horizontal="right" vertical="center" wrapText="1"/>
    </xf>
    <xf numFmtId="0" fontId="1" fillId="5" borderId="1" xfId="0" applyFont="1" applyFill="1" applyBorder="1" applyAlignment="1">
      <alignment vertical="top" wrapText="1"/>
    </xf>
    <xf numFmtId="167" fontId="2" fillId="5" borderId="1" xfId="0" applyNumberFormat="1" applyFont="1" applyFill="1" applyBorder="1" applyAlignment="1">
      <alignment vertical="top" wrapText="1"/>
    </xf>
    <xf numFmtId="0" fontId="2" fillId="5" borderId="1" xfId="0" applyFont="1" applyFill="1" applyBorder="1" applyAlignment="1">
      <alignment vertical="top" wrapText="1"/>
    </xf>
    <xf numFmtId="167" fontId="1" fillId="5" borderId="1" xfId="0" applyNumberFormat="1" applyFont="1" applyFill="1" applyBorder="1" applyAlignment="1">
      <alignment vertical="top" wrapText="1"/>
    </xf>
    <xf numFmtId="0" fontId="5" fillId="5" borderId="1" xfId="0" applyFont="1" applyFill="1" applyBorder="1" applyAlignment="1">
      <alignment vertical="top" wrapText="1"/>
    </xf>
    <xf numFmtId="167" fontId="5" fillId="5" borderId="1" xfId="0" applyNumberFormat="1" applyFont="1" applyFill="1" applyBorder="1" applyAlignment="1">
      <alignment vertical="top" wrapText="1"/>
    </xf>
    <xf numFmtId="164" fontId="1" fillId="5" borderId="1" xfId="0" applyNumberFormat="1" applyFont="1" applyFill="1" applyBorder="1" applyAlignment="1">
      <alignment vertical="top" wrapText="1" shrinkToFit="1"/>
    </xf>
    <xf numFmtId="167" fontId="1" fillId="5" borderId="1" xfId="0" applyNumberFormat="1" applyFont="1" applyFill="1" applyBorder="1" applyAlignment="1">
      <alignment vertical="top" wrapText="1" shrinkToFit="1"/>
    </xf>
    <xf numFmtId="0" fontId="1" fillId="5" borderId="1" xfId="0" applyFont="1" applyFill="1" applyBorder="1" applyAlignment="1">
      <alignment vertical="top" wrapText="1" shrinkToFit="1"/>
    </xf>
    <xf numFmtId="0" fontId="1" fillId="5" borderId="1" xfId="0" applyFont="1" applyFill="1" applyBorder="1" applyAlignment="1">
      <alignment horizontal="left" vertical="top"/>
    </xf>
    <xf numFmtId="167" fontId="15" fillId="3" borderId="1" xfId="0" applyNumberFormat="1" applyFont="1" applyFill="1" applyBorder="1" applyAlignment="1">
      <alignment horizontal="right" vertical="top"/>
    </xf>
    <xf numFmtId="0" fontId="15" fillId="3" borderId="1" xfId="0" applyFont="1" applyFill="1" applyBorder="1" applyAlignment="1">
      <alignment vertical="top"/>
    </xf>
    <xf numFmtId="0" fontId="16" fillId="3" borderId="1" xfId="0" applyFont="1" applyFill="1" applyBorder="1" applyAlignment="1">
      <alignment horizontal="left" vertical="top"/>
    </xf>
    <xf numFmtId="0" fontId="15" fillId="3" borderId="1" xfId="0" applyFont="1" applyFill="1" applyBorder="1" applyAlignment="1">
      <alignment horizontal="right" vertical="top"/>
    </xf>
    <xf numFmtId="0" fontId="19" fillId="3" borderId="1" xfId="0" applyFont="1" applyFill="1" applyBorder="1" applyAlignment="1">
      <alignment horizontal="right" vertical="top" wrapText="1"/>
    </xf>
    <xf numFmtId="0" fontId="5" fillId="0" borderId="9" xfId="0" applyFont="1" applyBorder="1" applyAlignment="1">
      <alignment horizontal="left" vertical="top" wrapText="1"/>
    </xf>
    <xf numFmtId="167" fontId="1" fillId="6" borderId="1" xfId="0" applyNumberFormat="1" applyFont="1" applyFill="1" applyBorder="1" applyAlignment="1">
      <alignment vertical="top" wrapText="1"/>
    </xf>
    <xf numFmtId="164" fontId="1" fillId="6" borderId="1" xfId="0" applyNumberFormat="1" applyFont="1" applyFill="1" applyBorder="1" applyAlignment="1">
      <alignment vertical="top" wrapText="1" shrinkToFit="1"/>
    </xf>
    <xf numFmtId="167" fontId="1" fillId="6" borderId="1" xfId="0" applyNumberFormat="1" applyFont="1" applyFill="1" applyBorder="1" applyAlignment="1">
      <alignment vertical="top" wrapText="1" shrinkToFit="1"/>
    </xf>
    <xf numFmtId="0" fontId="1" fillId="6" borderId="1" xfId="0" applyFont="1" applyFill="1" applyBorder="1" applyAlignment="1">
      <alignment vertical="top" wrapText="1" shrinkToFit="1"/>
    </xf>
    <xf numFmtId="167" fontId="1" fillId="6" borderId="1" xfId="0" applyNumberFormat="1" applyFont="1" applyFill="1" applyBorder="1" applyAlignment="1">
      <alignment horizontal="left" vertical="top" wrapText="1"/>
    </xf>
    <xf numFmtId="0" fontId="1" fillId="6" borderId="1" xfId="0" applyFont="1" applyFill="1" applyBorder="1" applyAlignment="1">
      <alignment horizontal="left" vertical="top" wrapText="1"/>
    </xf>
    <xf numFmtId="167" fontId="1" fillId="6" borderId="1" xfId="0" applyNumberFormat="1" applyFont="1" applyFill="1" applyBorder="1" applyAlignment="1">
      <alignment horizontal="right" vertical="top" wrapText="1"/>
    </xf>
    <xf numFmtId="0" fontId="2" fillId="0" borderId="9" xfId="0" applyFont="1" applyBorder="1" applyAlignment="1">
      <alignment horizontal="center" vertical="top"/>
    </xf>
    <xf numFmtId="1" fontId="2" fillId="0" borderId="9" xfId="0" applyNumberFormat="1" applyFont="1" applyBorder="1" applyAlignment="1">
      <alignment horizontal="left" vertical="top" wrapText="1" shrinkToFit="1"/>
    </xf>
    <xf numFmtId="167" fontId="5" fillId="0" borderId="9" xfId="0" applyNumberFormat="1" applyFont="1" applyBorder="1" applyAlignment="1">
      <alignment horizontal="left" vertical="top" wrapText="1"/>
    </xf>
    <xf numFmtId="167" fontId="1" fillId="0" borderId="9" xfId="0" applyNumberFormat="1" applyFont="1" applyBorder="1" applyAlignment="1">
      <alignment horizontal="left" vertical="top" wrapText="1" shrinkToFit="1"/>
    </xf>
    <xf numFmtId="167" fontId="1" fillId="0" borderId="9" xfId="0" applyNumberFormat="1" applyFont="1" applyBorder="1" applyAlignment="1">
      <alignment horizontal="left" vertical="top" wrapText="1"/>
    </xf>
    <xf numFmtId="6" fontId="5" fillId="6" borderId="1" xfId="0" applyNumberFormat="1" applyFont="1" applyFill="1" applyBorder="1" applyAlignment="1">
      <alignment vertical="top" wrapText="1"/>
    </xf>
    <xf numFmtId="167" fontId="1" fillId="0" borderId="0" xfId="0" applyNumberFormat="1" applyFont="1" applyAlignment="1">
      <alignment horizontal="left" vertical="top"/>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167"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6" borderId="1" xfId="0" applyFont="1" applyFill="1" applyBorder="1" applyAlignment="1">
      <alignment horizontal="right" vertical="center" wrapText="1"/>
    </xf>
    <xf numFmtId="167" fontId="5" fillId="6" borderId="1" xfId="0" applyNumberFormat="1" applyFont="1" applyFill="1" applyBorder="1" applyAlignment="1">
      <alignment horizontal="left" vertical="top" wrapText="1"/>
    </xf>
    <xf numFmtId="0" fontId="1" fillId="0" borderId="0" xfId="0" applyFont="1" applyAlignment="1">
      <alignment vertical="top" wrapText="1"/>
    </xf>
    <xf numFmtId="0" fontId="1" fillId="0" borderId="18" xfId="0" applyFont="1" applyBorder="1" applyAlignment="1">
      <alignment vertical="top"/>
    </xf>
    <xf numFmtId="167" fontId="5" fillId="6" borderId="1" xfId="0" applyNumberFormat="1" applyFont="1" applyFill="1" applyBorder="1" applyAlignment="1">
      <alignment horizontal="right" vertical="top" wrapText="1"/>
    </xf>
    <xf numFmtId="0" fontId="12" fillId="2" borderId="2" xfId="0" applyFont="1" applyFill="1" applyBorder="1" applyAlignment="1">
      <alignment horizontal="center" vertical="center" wrapText="1"/>
    </xf>
    <xf numFmtId="167" fontId="1" fillId="0" borderId="9" xfId="0" applyNumberFormat="1" applyFont="1" applyBorder="1" applyAlignment="1">
      <alignment horizontal="left" vertical="top" wrapText="1"/>
    </xf>
    <xf numFmtId="167" fontId="1" fillId="0" borderId="7" xfId="0" applyNumberFormat="1" applyFont="1" applyBorder="1" applyAlignment="1">
      <alignment horizontal="left" vertical="top" wrapText="1"/>
    </xf>
    <xf numFmtId="167" fontId="1" fillId="0" borderId="9" xfId="0" applyNumberFormat="1" applyFont="1" applyBorder="1" applyAlignment="1">
      <alignment horizontal="left" vertical="top" wrapText="1" shrinkToFit="1"/>
    </xf>
    <xf numFmtId="167" fontId="1" fillId="0" borderId="7" xfId="0" applyNumberFormat="1" applyFont="1" applyBorder="1" applyAlignment="1">
      <alignment horizontal="left" vertical="top" wrapText="1" shrinkToFit="1"/>
    </xf>
    <xf numFmtId="167" fontId="5" fillId="0" borderId="9" xfId="0" applyNumberFormat="1" applyFont="1" applyBorder="1" applyAlignment="1">
      <alignment horizontal="left" vertical="top" wrapText="1"/>
    </xf>
    <xf numFmtId="167" fontId="5" fillId="0" borderId="7" xfId="0" applyNumberFormat="1" applyFont="1" applyBorder="1" applyAlignment="1">
      <alignment horizontal="left" vertical="top" wrapText="1"/>
    </xf>
    <xf numFmtId="0" fontId="1" fillId="0" borderId="0" xfId="0" applyFont="1" applyAlignment="1">
      <alignment horizontal="left" vertical="top" wrapText="1"/>
    </xf>
    <xf numFmtId="0" fontId="1" fillId="0" borderId="18" xfId="0" applyFont="1" applyBorder="1" applyAlignment="1">
      <alignment horizontal="left" vertical="top"/>
    </xf>
    <xf numFmtId="167" fontId="1" fillId="0" borderId="1" xfId="0" applyNumberFormat="1" applyFont="1" applyBorder="1" applyAlignment="1">
      <alignment horizontal="left" vertical="top" wrapText="1"/>
    </xf>
    <xf numFmtId="0" fontId="2" fillId="0" borderId="1" xfId="0" applyFont="1" applyBorder="1" applyAlignment="1">
      <alignment horizontal="left" vertical="top"/>
    </xf>
    <xf numFmtId="0" fontId="4" fillId="0" borderId="1" xfId="0" applyFont="1" applyBorder="1" applyAlignment="1">
      <alignment horizontal="left" vertical="top" wrapText="1"/>
    </xf>
    <xf numFmtId="0" fontId="14" fillId="0" borderId="1" xfId="0" applyFont="1" applyBorder="1" applyAlignment="1">
      <alignment horizontal="left" vertical="top" wrapText="1"/>
    </xf>
    <xf numFmtId="0" fontId="5" fillId="0" borderId="1" xfId="0" applyFont="1" applyBorder="1" applyAlignment="1">
      <alignment horizontal="left" vertical="top" wrapText="1"/>
    </xf>
    <xf numFmtId="167" fontId="1" fillId="0" borderId="1" xfId="0" applyNumberFormat="1" applyFont="1" applyBorder="1" applyAlignment="1">
      <alignment horizontal="center" vertical="center" wrapText="1"/>
    </xf>
    <xf numFmtId="0" fontId="2" fillId="0" borderId="1" xfId="0" applyFont="1" applyBorder="1" applyAlignment="1">
      <alignment horizontal="center" vertical="top"/>
    </xf>
    <xf numFmtId="0" fontId="1" fillId="0" borderId="1" xfId="0" applyFont="1" applyBorder="1" applyAlignment="1">
      <alignment horizontal="left" vertical="top" wrapText="1"/>
    </xf>
    <xf numFmtId="167" fontId="5" fillId="0" borderId="9" xfId="0" applyNumberFormat="1" applyFont="1" applyBorder="1" applyAlignment="1">
      <alignment horizontal="center" vertical="center" wrapText="1"/>
    </xf>
    <xf numFmtId="167" fontId="5" fillId="0" borderId="7"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167" fontId="5" fillId="0" borderId="1" xfId="0" applyNumberFormat="1" applyFont="1" applyBorder="1" applyAlignment="1">
      <alignment horizontal="right" vertical="center" wrapText="1"/>
    </xf>
    <xf numFmtId="0" fontId="12" fillId="2" borderId="16" xfId="0" applyFont="1" applyFill="1" applyBorder="1" applyAlignment="1">
      <alignment horizontal="center" vertical="center" wrapText="1"/>
    </xf>
    <xf numFmtId="0" fontId="12" fillId="3" borderId="17" xfId="0" applyFont="1" applyFill="1" applyBorder="1" applyAlignment="1">
      <alignment horizontal="center" vertical="top"/>
    </xf>
    <xf numFmtId="0" fontId="12" fillId="3" borderId="13" xfId="0" applyFont="1" applyFill="1" applyBorder="1" applyAlignment="1">
      <alignment horizontal="center" vertical="top"/>
    </xf>
    <xf numFmtId="0" fontId="12" fillId="3" borderId="1" xfId="0" applyFont="1" applyFill="1" applyBorder="1" applyAlignment="1">
      <alignment horizontal="center" vertical="top"/>
    </xf>
    <xf numFmtId="0" fontId="5" fillId="0" borderId="1" xfId="0" applyFont="1" applyBorder="1" applyAlignment="1">
      <alignment horizontal="center" vertical="top" wrapText="1"/>
    </xf>
    <xf numFmtId="0" fontId="12" fillId="3" borderId="10" xfId="0" applyFont="1" applyFill="1" applyBorder="1" applyAlignment="1">
      <alignment horizontal="center" vertical="top"/>
    </xf>
    <xf numFmtId="0" fontId="12" fillId="3" borderId="14" xfId="0" applyFont="1" applyFill="1" applyBorder="1" applyAlignment="1">
      <alignment horizontal="center" vertical="top"/>
    </xf>
    <xf numFmtId="0" fontId="13" fillId="0" borderId="0" xfId="0" applyFont="1" applyAlignment="1">
      <alignment horizontal="center" vertical="top"/>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1" fontId="2" fillId="0" borderId="9" xfId="0" applyNumberFormat="1" applyFont="1" applyBorder="1" applyAlignment="1">
      <alignment horizontal="left" vertical="top" wrapText="1" shrinkToFit="1"/>
    </xf>
    <xf numFmtId="1" fontId="2" fillId="0" borderId="7" xfId="0" applyNumberFormat="1" applyFont="1" applyBorder="1" applyAlignment="1">
      <alignment horizontal="left" vertical="top" wrapText="1" shrinkToFit="1"/>
    </xf>
    <xf numFmtId="0" fontId="5" fillId="0" borderId="11" xfId="0" applyFont="1" applyBorder="1" applyAlignment="1">
      <alignment horizontal="left" vertical="top" wrapText="1"/>
    </xf>
    <xf numFmtId="167" fontId="5" fillId="0" borderId="1" xfId="0" applyNumberFormat="1" applyFont="1" applyBorder="1" applyAlignment="1">
      <alignment horizontal="center" vertical="center" wrapText="1"/>
    </xf>
    <xf numFmtId="0" fontId="2" fillId="0" borderId="9" xfId="0" applyFont="1" applyBorder="1" applyAlignment="1">
      <alignment horizontal="center" vertical="top"/>
    </xf>
    <xf numFmtId="0" fontId="2" fillId="0" borderId="7" xfId="0" applyFont="1" applyBorder="1" applyAlignment="1">
      <alignment horizontal="center" vertical="top"/>
    </xf>
    <xf numFmtId="1" fontId="2" fillId="0" borderId="1" xfId="0" applyNumberFormat="1" applyFont="1" applyBorder="1" applyAlignment="1">
      <alignment horizontal="left" vertical="top" wrapText="1" shrinkToFit="1"/>
    </xf>
    <xf numFmtId="167" fontId="1" fillId="0" borderId="1" xfId="0" applyNumberFormat="1" applyFont="1" applyBorder="1" applyAlignment="1">
      <alignment horizontal="left" vertical="top" wrapText="1" shrinkToFit="1"/>
    </xf>
    <xf numFmtId="167" fontId="1" fillId="0" borderId="1" xfId="0" applyNumberFormat="1" applyFont="1" applyBorder="1" applyAlignment="1">
      <alignment horizontal="center" vertical="center" wrapText="1" shrinkToFit="1"/>
    </xf>
    <xf numFmtId="167" fontId="5" fillId="6" borderId="9" xfId="0" applyNumberFormat="1" applyFont="1" applyFill="1" applyBorder="1" applyAlignment="1">
      <alignment horizontal="center" vertical="center" wrapText="1"/>
    </xf>
    <xf numFmtId="167" fontId="5" fillId="6" borderId="7" xfId="0" applyNumberFormat="1" applyFont="1" applyFill="1" applyBorder="1" applyAlignment="1">
      <alignment horizontal="center" vertical="center" wrapText="1"/>
    </xf>
    <xf numFmtId="0" fontId="1" fillId="6" borderId="1" xfId="0" applyFont="1" applyFill="1" applyBorder="1" applyAlignment="1">
      <alignment horizontal="left" vertical="top"/>
    </xf>
    <xf numFmtId="0" fontId="1" fillId="7" borderId="1" xfId="0" applyFont="1" applyFill="1" applyBorder="1" applyAlignment="1">
      <alignment horizontal="left" vertical="top"/>
    </xf>
    <xf numFmtId="0" fontId="1" fillId="8" borderId="1" xfId="0" applyFont="1" applyFill="1" applyBorder="1" applyAlignment="1">
      <alignment horizontal="left" vertical="top"/>
    </xf>
    <xf numFmtId="0" fontId="1" fillId="9" borderId="1" xfId="0" applyFont="1" applyFill="1" applyBorder="1" applyAlignment="1">
      <alignment horizontal="left" vertical="top"/>
    </xf>
    <xf numFmtId="0" fontId="1" fillId="10" borderId="1" xfId="0" applyFont="1" applyFill="1" applyBorder="1" applyAlignment="1">
      <alignment horizontal="left" vertical="top"/>
    </xf>
    <xf numFmtId="0" fontId="1" fillId="11" borderId="1" xfId="0" applyFont="1" applyFill="1" applyBorder="1" applyAlignment="1">
      <alignment horizontal="left" vertical="top"/>
    </xf>
    <xf numFmtId="0" fontId="2" fillId="6" borderId="1" xfId="0" applyFont="1" applyFill="1" applyBorder="1" applyAlignment="1">
      <alignment horizontal="center" vertical="top"/>
    </xf>
    <xf numFmtId="0" fontId="4"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167" fontId="5" fillId="6" borderId="1" xfId="0" applyNumberFormat="1" applyFont="1" applyFill="1" applyBorder="1" applyAlignment="1">
      <alignment horizontal="right" vertical="center" wrapText="1"/>
    </xf>
    <xf numFmtId="0" fontId="2" fillId="6" borderId="1" xfId="0" applyFont="1" applyFill="1" applyBorder="1" applyAlignment="1">
      <alignment horizontal="left" vertical="top"/>
    </xf>
    <xf numFmtId="0" fontId="1" fillId="6" borderId="1" xfId="0" quotePrefix="1" applyFont="1" applyFill="1" applyBorder="1" applyAlignment="1">
      <alignment vertical="top" wrapText="1"/>
    </xf>
    <xf numFmtId="167" fontId="1" fillId="6" borderId="1" xfId="0" applyNumberFormat="1" applyFont="1" applyFill="1" applyBorder="1" applyAlignment="1">
      <alignment horizontal="center" vertical="center" wrapText="1"/>
    </xf>
    <xf numFmtId="167" fontId="1" fillId="6" borderId="1" xfId="0" applyNumberFormat="1" applyFont="1" applyFill="1" applyBorder="1" applyAlignment="1">
      <alignment vertical="center" wrapText="1"/>
    </xf>
    <xf numFmtId="0" fontId="1" fillId="6" borderId="1" xfId="0" applyFont="1" applyFill="1" applyBorder="1" applyAlignment="1">
      <alignment vertical="top" wrapText="1"/>
    </xf>
    <xf numFmtId="0" fontId="5" fillId="6" borderId="9" xfId="0" applyFont="1" applyFill="1" applyBorder="1" applyAlignment="1">
      <alignment horizontal="left" vertical="top" wrapText="1"/>
    </xf>
    <xf numFmtId="0" fontId="2" fillId="12" borderId="1" xfId="0" applyFont="1" applyFill="1" applyBorder="1" applyAlignment="1">
      <alignment horizontal="center" vertical="top"/>
    </xf>
    <xf numFmtId="0" fontId="4" fillId="12" borderId="1" xfId="0" applyFont="1" applyFill="1" applyBorder="1" applyAlignment="1">
      <alignment vertical="top" wrapText="1"/>
    </xf>
    <xf numFmtId="0" fontId="1" fillId="12" borderId="1" xfId="0" applyFont="1" applyFill="1" applyBorder="1" applyAlignment="1">
      <alignment vertical="top" wrapText="1"/>
    </xf>
    <xf numFmtId="0" fontId="5" fillId="12" borderId="1" xfId="0" applyFont="1" applyFill="1" applyBorder="1" applyAlignment="1">
      <alignment vertical="top" wrapText="1"/>
    </xf>
    <xf numFmtId="167" fontId="1" fillId="12" borderId="1" xfId="0" applyNumberFormat="1" applyFont="1" applyFill="1" applyBorder="1" applyAlignment="1">
      <alignment horizontal="right" vertical="top" wrapText="1"/>
    </xf>
    <xf numFmtId="167" fontId="1" fillId="12" borderId="1" xfId="0" applyNumberFormat="1" applyFont="1" applyFill="1" applyBorder="1" applyAlignment="1">
      <alignment vertical="top" wrapText="1"/>
    </xf>
    <xf numFmtId="0" fontId="1" fillId="12" borderId="0" xfId="0" applyFont="1" applyFill="1" applyAlignment="1">
      <alignment horizontal="left" vertical="top"/>
    </xf>
    <xf numFmtId="167" fontId="5" fillId="12" borderId="1" xfId="0" applyNumberFormat="1" applyFont="1" applyFill="1" applyBorder="1" applyAlignment="1">
      <alignment vertical="top" wrapText="1"/>
    </xf>
    <xf numFmtId="0" fontId="4" fillId="12" borderId="1" xfId="0" applyFont="1" applyFill="1" applyBorder="1" applyAlignment="1">
      <alignment horizontal="left" vertical="top" wrapText="1"/>
    </xf>
    <xf numFmtId="0" fontId="5" fillId="12" borderId="1" xfId="0" applyFont="1" applyFill="1" applyBorder="1" applyAlignment="1">
      <alignment horizontal="left" vertical="top" wrapText="1"/>
    </xf>
    <xf numFmtId="0" fontId="5" fillId="12" borderId="1" xfId="0" applyFont="1" applyFill="1" applyBorder="1" applyAlignment="1">
      <alignment horizontal="center" vertical="top" wrapText="1"/>
    </xf>
    <xf numFmtId="167" fontId="1" fillId="12" borderId="1" xfId="0" applyNumberFormat="1" applyFont="1" applyFill="1" applyBorder="1" applyAlignment="1">
      <alignment horizontal="left" vertical="top" wrapText="1"/>
    </xf>
    <xf numFmtId="167" fontId="5" fillId="12" borderId="1" xfId="0" applyNumberFormat="1" applyFont="1" applyFill="1" applyBorder="1" applyAlignment="1">
      <alignment horizontal="center" vertical="center" wrapText="1"/>
    </xf>
    <xf numFmtId="0" fontId="18" fillId="12" borderId="0" xfId="0" applyFont="1" applyFill="1" applyAlignment="1">
      <alignment horizontal="left" vertical="top"/>
    </xf>
    <xf numFmtId="0" fontId="1" fillId="12" borderId="1" xfId="0" applyFont="1" applyFill="1" applyBorder="1" applyAlignment="1">
      <alignment horizontal="left" vertical="top" wrapText="1"/>
    </xf>
    <xf numFmtId="0" fontId="2" fillId="7" borderId="1" xfId="0" applyFont="1" applyFill="1" applyBorder="1" applyAlignment="1">
      <alignment horizontal="center" vertical="top"/>
    </xf>
    <xf numFmtId="0" fontId="4" fillId="7" borderId="1" xfId="0" applyFont="1" applyFill="1" applyBorder="1" applyAlignment="1">
      <alignment vertical="top" wrapText="1"/>
    </xf>
    <xf numFmtId="0" fontId="1" fillId="7" borderId="1" xfId="0" applyFont="1" applyFill="1" applyBorder="1" applyAlignment="1">
      <alignment vertical="top" wrapText="1"/>
    </xf>
    <xf numFmtId="0" fontId="5" fillId="7" borderId="1" xfId="0" applyFont="1" applyFill="1" applyBorder="1" applyAlignment="1">
      <alignment vertical="top" wrapText="1"/>
    </xf>
    <xf numFmtId="167" fontId="1" fillId="7" borderId="1" xfId="0" applyNumberFormat="1" applyFont="1" applyFill="1" applyBorder="1" applyAlignment="1">
      <alignment horizontal="right" vertical="top" wrapText="1"/>
    </xf>
    <xf numFmtId="167" fontId="1" fillId="7" borderId="1" xfId="0" applyNumberFormat="1" applyFont="1" applyFill="1" applyBorder="1" applyAlignment="1">
      <alignment vertical="top" wrapText="1"/>
    </xf>
    <xf numFmtId="167" fontId="5" fillId="7" borderId="1" xfId="0" applyNumberFormat="1" applyFont="1" applyFill="1" applyBorder="1" applyAlignment="1">
      <alignment vertical="top" wrapText="1"/>
    </xf>
    <xf numFmtId="0" fontId="1" fillId="7" borderId="0" xfId="0" applyFont="1" applyFill="1" applyAlignment="1">
      <alignment horizontal="left" vertical="top"/>
    </xf>
    <xf numFmtId="0" fontId="2" fillId="8" borderId="1" xfId="0" applyFont="1" applyFill="1" applyBorder="1" applyAlignment="1">
      <alignment horizontal="center" vertical="top"/>
    </xf>
    <xf numFmtId="0" fontId="4" fillId="8" borderId="1" xfId="0" applyFont="1" applyFill="1" applyBorder="1" applyAlignment="1">
      <alignment vertical="top" wrapText="1"/>
    </xf>
    <xf numFmtId="0" fontId="5" fillId="8" borderId="1" xfId="0" applyFont="1" applyFill="1" applyBorder="1" applyAlignment="1">
      <alignment vertical="top" wrapText="1"/>
    </xf>
    <xf numFmtId="167" fontId="1" fillId="8" borderId="1" xfId="0" applyNumberFormat="1" applyFont="1" applyFill="1" applyBorder="1" applyAlignment="1">
      <alignment horizontal="right" vertical="top" wrapText="1"/>
    </xf>
    <xf numFmtId="167" fontId="1" fillId="8" borderId="1" xfId="0" applyNumberFormat="1" applyFont="1" applyFill="1" applyBorder="1" applyAlignment="1">
      <alignment vertical="top" wrapText="1"/>
    </xf>
    <xf numFmtId="167" fontId="5" fillId="8" borderId="1" xfId="0" applyNumberFormat="1" applyFont="1" applyFill="1" applyBorder="1" applyAlignment="1">
      <alignment vertical="top" wrapText="1"/>
    </xf>
    <xf numFmtId="0" fontId="1" fillId="8" borderId="0" xfId="0" applyFont="1" applyFill="1" applyAlignment="1">
      <alignment horizontal="left" vertical="top"/>
    </xf>
    <xf numFmtId="0" fontId="1" fillId="8" borderId="1" xfId="0" applyFont="1" applyFill="1" applyBorder="1" applyAlignment="1">
      <alignment vertical="top" wrapText="1"/>
    </xf>
    <xf numFmtId="0" fontId="18" fillId="8" borderId="0" xfId="0" applyFont="1" applyFill="1" applyAlignment="1">
      <alignment horizontal="left" vertical="top"/>
    </xf>
    <xf numFmtId="0" fontId="2" fillId="9" borderId="1" xfId="0" applyFont="1" applyFill="1" applyBorder="1" applyAlignment="1">
      <alignment horizontal="center" vertical="top"/>
    </xf>
    <xf numFmtId="0" fontId="4" fillId="9" borderId="1" xfId="0" applyFont="1" applyFill="1" applyBorder="1" applyAlignment="1">
      <alignment vertical="top" wrapText="1"/>
    </xf>
    <xf numFmtId="0" fontId="5" fillId="9" borderId="1" xfId="0" applyFont="1" applyFill="1" applyBorder="1" applyAlignment="1">
      <alignment vertical="top" wrapText="1"/>
    </xf>
    <xf numFmtId="167" fontId="1" fillId="9" borderId="1" xfId="0" applyNumberFormat="1" applyFont="1" applyFill="1" applyBorder="1" applyAlignment="1">
      <alignment horizontal="right" vertical="top" wrapText="1"/>
    </xf>
    <xf numFmtId="167" fontId="1" fillId="9" borderId="1" xfId="0" applyNumberFormat="1" applyFont="1" applyFill="1" applyBorder="1" applyAlignment="1">
      <alignment vertical="top" wrapText="1"/>
    </xf>
    <xf numFmtId="167" fontId="5" fillId="9" borderId="1" xfId="0" applyNumberFormat="1" applyFont="1" applyFill="1" applyBorder="1" applyAlignment="1">
      <alignment vertical="top" wrapText="1"/>
    </xf>
    <xf numFmtId="0" fontId="1" fillId="9" borderId="0" xfId="0" applyFont="1" applyFill="1" applyAlignment="1">
      <alignment horizontal="left" vertical="top"/>
    </xf>
    <xf numFmtId="0" fontId="1" fillId="9" borderId="1" xfId="0" applyFont="1" applyFill="1" applyBorder="1" applyAlignment="1">
      <alignment vertical="top" wrapText="1"/>
    </xf>
    <xf numFmtId="166" fontId="2" fillId="8" borderId="1" xfId="0" applyNumberFormat="1" applyFont="1" applyFill="1" applyBorder="1" applyAlignment="1">
      <alignment horizontal="left" vertical="top" wrapText="1" shrinkToFit="1"/>
    </xf>
    <xf numFmtId="0" fontId="5" fillId="8" borderId="1" xfId="0" quotePrefix="1" applyFont="1" applyFill="1" applyBorder="1" applyAlignment="1">
      <alignment vertical="top" wrapText="1"/>
    </xf>
    <xf numFmtId="167" fontId="5" fillId="8" borderId="1" xfId="0" applyNumberFormat="1" applyFont="1" applyFill="1" applyBorder="1" applyAlignment="1">
      <alignment horizontal="center" vertical="center" wrapText="1"/>
    </xf>
    <xf numFmtId="167" fontId="5" fillId="8" borderId="1" xfId="0" applyNumberFormat="1" applyFont="1" applyFill="1" applyBorder="1" applyAlignment="1">
      <alignment horizontal="right" vertical="top" wrapText="1"/>
    </xf>
    <xf numFmtId="0" fontId="5" fillId="8" borderId="1" xfId="0" applyFont="1" applyFill="1" applyBorder="1" applyAlignment="1">
      <alignment horizontal="right" vertical="top" wrapText="1"/>
    </xf>
    <xf numFmtId="0" fontId="4"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167" fontId="1" fillId="8" borderId="1" xfId="0" applyNumberFormat="1" applyFont="1" applyFill="1" applyBorder="1" applyAlignment="1">
      <alignment horizontal="left" vertical="top" wrapText="1"/>
    </xf>
    <xf numFmtId="6" fontId="1" fillId="8" borderId="1" xfId="0" applyNumberFormat="1" applyFont="1" applyFill="1" applyBorder="1" applyAlignment="1">
      <alignment horizontal="left" vertical="top"/>
    </xf>
    <xf numFmtId="0" fontId="4"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167" fontId="1" fillId="7" borderId="0" xfId="0" applyNumberFormat="1" applyFont="1" applyFill="1" applyAlignment="1">
      <alignment horizontal="left" vertical="top"/>
    </xf>
    <xf numFmtId="0" fontId="2" fillId="10" borderId="1" xfId="0" applyFont="1" applyFill="1" applyBorder="1" applyAlignment="1">
      <alignment horizontal="center" vertical="top"/>
    </xf>
    <xf numFmtId="0" fontId="4" fillId="10" borderId="1" xfId="0" applyFont="1" applyFill="1" applyBorder="1" applyAlignment="1">
      <alignment horizontal="left" vertical="top" wrapText="1"/>
    </xf>
    <xf numFmtId="0" fontId="5" fillId="10" borderId="1" xfId="0" applyFont="1" applyFill="1" applyBorder="1" applyAlignment="1">
      <alignment vertical="top" wrapText="1"/>
    </xf>
    <xf numFmtId="167" fontId="1" fillId="10" borderId="1" xfId="0" applyNumberFormat="1" applyFont="1" applyFill="1" applyBorder="1" applyAlignment="1">
      <alignment horizontal="right" vertical="top" wrapText="1"/>
    </xf>
    <xf numFmtId="167" fontId="1" fillId="10" borderId="1" xfId="0" applyNumberFormat="1" applyFont="1" applyFill="1" applyBorder="1" applyAlignment="1">
      <alignment vertical="top" wrapText="1"/>
    </xf>
    <xf numFmtId="0" fontId="1" fillId="10" borderId="1" xfId="0" applyFont="1" applyFill="1" applyBorder="1" applyAlignment="1">
      <alignment horizontal="left" vertical="top" wrapText="1"/>
    </xf>
    <xf numFmtId="167" fontId="1" fillId="10" borderId="1" xfId="0" applyNumberFormat="1" applyFont="1" applyFill="1" applyBorder="1" applyAlignment="1">
      <alignment horizontal="left" vertical="top" wrapText="1"/>
    </xf>
    <xf numFmtId="0" fontId="1" fillId="10" borderId="0" xfId="0" applyFont="1" applyFill="1" applyAlignment="1">
      <alignment horizontal="left" vertical="top"/>
    </xf>
    <xf numFmtId="167" fontId="1" fillId="12" borderId="1" xfId="0" applyNumberFormat="1" applyFont="1" applyFill="1" applyBorder="1" applyAlignment="1">
      <alignment horizontal="center" vertical="center" wrapText="1"/>
    </xf>
    <xf numFmtId="164" fontId="1" fillId="10" borderId="1" xfId="0" applyNumberFormat="1" applyFont="1" applyFill="1" applyBorder="1" applyAlignment="1">
      <alignment vertical="top" wrapText="1" shrinkToFit="1"/>
    </xf>
    <xf numFmtId="167" fontId="1" fillId="10" borderId="1" xfId="0" applyNumberFormat="1" applyFont="1" applyFill="1" applyBorder="1" applyAlignment="1">
      <alignment vertical="top" wrapText="1" shrinkToFit="1"/>
    </xf>
    <xf numFmtId="0" fontId="1" fillId="10" borderId="1" xfId="0" applyFont="1" applyFill="1" applyBorder="1" applyAlignment="1">
      <alignment vertical="top" wrapText="1" shrinkToFit="1"/>
    </xf>
    <xf numFmtId="1" fontId="2" fillId="12" borderId="1" xfId="0" applyNumberFormat="1" applyFont="1" applyFill="1" applyBorder="1" applyAlignment="1">
      <alignment horizontal="left" vertical="top" wrapText="1" shrinkToFit="1"/>
    </xf>
    <xf numFmtId="167" fontId="1" fillId="12" borderId="1" xfId="0" applyNumberFormat="1" applyFont="1" applyFill="1" applyBorder="1" applyAlignment="1">
      <alignment horizontal="right" vertical="top" wrapText="1" shrinkToFit="1"/>
    </xf>
    <xf numFmtId="167" fontId="1" fillId="12" borderId="1" xfId="0" applyNumberFormat="1" applyFont="1" applyFill="1" applyBorder="1" applyAlignment="1">
      <alignment vertical="top" wrapText="1" shrinkToFit="1"/>
    </xf>
    <xf numFmtId="165" fontId="1" fillId="12" borderId="1" xfId="0" applyNumberFormat="1" applyFont="1" applyFill="1" applyBorder="1" applyAlignment="1">
      <alignment vertical="top" wrapText="1" shrinkToFit="1"/>
    </xf>
    <xf numFmtId="0" fontId="1" fillId="12" borderId="1" xfId="0" applyFont="1" applyFill="1" applyBorder="1" applyAlignment="1">
      <alignment vertical="top" wrapText="1" shrinkToFit="1"/>
    </xf>
    <xf numFmtId="164" fontId="1" fillId="12" borderId="1" xfId="0" applyNumberFormat="1" applyFont="1" applyFill="1" applyBorder="1" applyAlignment="1">
      <alignment vertical="top" wrapText="1" shrinkToFit="1"/>
    </xf>
    <xf numFmtId="1" fontId="2" fillId="12" borderId="1" xfId="0" applyNumberFormat="1" applyFont="1" applyFill="1" applyBorder="1" applyAlignment="1">
      <alignment vertical="top" wrapText="1" shrinkToFit="1"/>
    </xf>
    <xf numFmtId="0" fontId="2" fillId="11" borderId="1" xfId="0" applyFont="1" applyFill="1" applyBorder="1" applyAlignment="1">
      <alignment horizontal="center" vertical="top"/>
    </xf>
    <xf numFmtId="1" fontId="2" fillId="11" borderId="1" xfId="0" applyNumberFormat="1" applyFont="1" applyFill="1" applyBorder="1" applyAlignment="1">
      <alignment vertical="top" wrapText="1" shrinkToFit="1"/>
    </xf>
    <xf numFmtId="0" fontId="5" fillId="11" borderId="1" xfId="0" applyFont="1" applyFill="1" applyBorder="1" applyAlignment="1">
      <alignment vertical="top" wrapText="1"/>
    </xf>
    <xf numFmtId="167" fontId="1" fillId="11" borderId="1" xfId="0" applyNumberFormat="1" applyFont="1" applyFill="1" applyBorder="1" applyAlignment="1">
      <alignment horizontal="right" vertical="top" wrapText="1" shrinkToFit="1"/>
    </xf>
    <xf numFmtId="167" fontId="1" fillId="11" borderId="1" xfId="0" applyNumberFormat="1" applyFont="1" applyFill="1" applyBorder="1" applyAlignment="1">
      <alignment vertical="top" wrapText="1" shrinkToFit="1"/>
    </xf>
    <xf numFmtId="167" fontId="1" fillId="11" borderId="1" xfId="0" applyNumberFormat="1" applyFont="1" applyFill="1" applyBorder="1" applyAlignment="1">
      <alignment vertical="top" wrapText="1"/>
    </xf>
    <xf numFmtId="164" fontId="1" fillId="11" borderId="1" xfId="0" applyNumberFormat="1" applyFont="1" applyFill="1" applyBorder="1" applyAlignment="1">
      <alignment vertical="top" wrapText="1" shrinkToFit="1"/>
    </xf>
    <xf numFmtId="0" fontId="1" fillId="11" borderId="1" xfId="0" applyFont="1" applyFill="1" applyBorder="1" applyAlignment="1">
      <alignment vertical="top" wrapText="1" shrinkToFit="1"/>
    </xf>
    <xf numFmtId="167" fontId="1" fillId="11" borderId="0" xfId="0" applyNumberFormat="1" applyFont="1" applyFill="1" applyAlignment="1">
      <alignment horizontal="left" vertical="top"/>
    </xf>
    <xf numFmtId="0" fontId="1" fillId="11" borderId="0" xfId="0" applyFont="1" applyFill="1" applyAlignment="1">
      <alignment horizontal="left" vertical="top"/>
    </xf>
    <xf numFmtId="0" fontId="4" fillId="11" borderId="1" xfId="0" applyFont="1" applyFill="1" applyBorder="1" applyAlignment="1">
      <alignment horizontal="left" vertical="top" wrapText="1"/>
    </xf>
    <xf numFmtId="0" fontId="1" fillId="11" borderId="1" xfId="0" applyFont="1" applyFill="1" applyBorder="1" applyAlignment="1">
      <alignment vertical="top" wrapText="1"/>
    </xf>
    <xf numFmtId="167" fontId="1" fillId="11" borderId="1" xfId="0" applyNumberFormat="1" applyFont="1" applyFill="1" applyBorder="1" applyAlignment="1">
      <alignment horizontal="right" vertical="top" wrapText="1"/>
    </xf>
    <xf numFmtId="0" fontId="1" fillId="11" borderId="1" xfId="0" applyFont="1" applyFill="1" applyBorder="1" applyAlignment="1">
      <alignment horizontal="left" vertical="top" wrapText="1"/>
    </xf>
    <xf numFmtId="167" fontId="1" fillId="11" borderId="1" xfId="0" applyNumberFormat="1" applyFont="1" applyFill="1" applyBorder="1" applyAlignment="1">
      <alignment horizontal="left" vertical="top" wrapText="1"/>
    </xf>
    <xf numFmtId="166" fontId="2" fillId="11" borderId="1" xfId="0" applyNumberFormat="1" applyFont="1" applyFill="1" applyBorder="1" applyAlignment="1">
      <alignment vertical="top" wrapText="1" shrinkToFit="1"/>
    </xf>
    <xf numFmtId="167" fontId="5" fillId="11" borderId="1" xfId="0" applyNumberFormat="1" applyFont="1" applyFill="1" applyBorder="1" applyAlignment="1">
      <alignment vertical="top" wrapText="1"/>
    </xf>
    <xf numFmtId="166" fontId="2" fillId="11" borderId="1" xfId="0" applyNumberFormat="1" applyFont="1" applyFill="1" applyBorder="1" applyAlignment="1">
      <alignment horizontal="left" vertical="top" wrapText="1" shrinkToFit="1"/>
    </xf>
    <xf numFmtId="0" fontId="4" fillId="11" borderId="1" xfId="0" applyFont="1" applyFill="1" applyBorder="1" applyAlignment="1">
      <alignment vertical="top" wrapText="1"/>
    </xf>
    <xf numFmtId="0" fontId="5" fillId="11" borderId="1" xfId="0" applyFont="1" applyFill="1" applyBorder="1" applyAlignment="1">
      <alignment horizontal="left" vertical="top" wrapText="1"/>
    </xf>
    <xf numFmtId="0" fontId="5" fillId="11" borderId="1" xfId="0" applyFont="1" applyFill="1" applyBorder="1" applyAlignment="1">
      <alignment horizontal="center" vertical="top" wrapText="1"/>
    </xf>
    <xf numFmtId="167" fontId="1" fillId="11" borderId="1" xfId="0" applyNumberFormat="1" applyFont="1" applyFill="1" applyBorder="1" applyAlignment="1">
      <alignment horizontal="center" vertical="center" wrapText="1"/>
    </xf>
    <xf numFmtId="167" fontId="1" fillId="12" borderId="1" xfId="0" applyNumberFormat="1" applyFont="1" applyFill="1" applyBorder="1" applyAlignment="1">
      <alignment horizontal="left" vertical="top" wrapText="1" shrinkToFit="1"/>
    </xf>
    <xf numFmtId="1" fontId="2" fillId="11" borderId="1" xfId="0" applyNumberFormat="1" applyFont="1" applyFill="1" applyBorder="1" applyAlignment="1">
      <alignment horizontal="left" vertical="top" wrapText="1" shrinkToFit="1"/>
    </xf>
    <xf numFmtId="167" fontId="1" fillId="11" borderId="1" xfId="0" applyNumberFormat="1" applyFont="1" applyFill="1" applyBorder="1" applyAlignment="1">
      <alignment horizontal="left" vertical="top" wrapText="1" shrinkToFit="1"/>
    </xf>
    <xf numFmtId="167" fontId="1" fillId="11" borderId="1" xfId="0" applyNumberFormat="1" applyFont="1" applyFill="1" applyBorder="1" applyAlignment="1">
      <alignment horizontal="center" vertical="center" wrapText="1" shrinkToFit="1"/>
    </xf>
    <xf numFmtId="1" fontId="2" fillId="10" borderId="1" xfId="0" applyNumberFormat="1" applyFont="1" applyFill="1" applyBorder="1" applyAlignment="1">
      <alignment horizontal="left" vertical="top" wrapText="1" shrinkToFit="1"/>
    </xf>
    <xf numFmtId="0" fontId="5" fillId="10" borderId="1" xfId="0" applyFont="1" applyFill="1" applyBorder="1" applyAlignment="1">
      <alignment horizontal="left" vertical="top" wrapText="1"/>
    </xf>
    <xf numFmtId="167" fontId="1" fillId="10" borderId="1" xfId="0" applyNumberFormat="1" applyFont="1" applyFill="1" applyBorder="1" applyAlignment="1">
      <alignment horizontal="left" vertical="top" wrapText="1" shrinkToFit="1"/>
    </xf>
    <xf numFmtId="6" fontId="5" fillId="10" borderId="1" xfId="0" applyNumberFormat="1" applyFont="1" applyFill="1" applyBorder="1" applyAlignment="1">
      <alignment vertical="top" wrapText="1"/>
    </xf>
    <xf numFmtId="167" fontId="5" fillId="10" borderId="1" xfId="0" applyNumberFormat="1" applyFont="1" applyFill="1" applyBorder="1" applyAlignment="1">
      <alignment horizontal="center" vertical="center" wrapText="1"/>
    </xf>
    <xf numFmtId="167" fontId="5" fillId="10" borderId="1" xfId="0" applyNumberFormat="1" applyFont="1" applyFill="1" applyBorder="1" applyAlignment="1">
      <alignment vertical="top" wrapText="1"/>
    </xf>
    <xf numFmtId="0" fontId="2" fillId="10" borderId="9" xfId="0" applyFont="1" applyFill="1" applyBorder="1" applyAlignment="1">
      <alignment horizontal="center" vertical="top"/>
    </xf>
    <xf numFmtId="1" fontId="2" fillId="10" borderId="9" xfId="0" applyNumberFormat="1" applyFont="1" applyFill="1" applyBorder="1" applyAlignment="1">
      <alignment horizontal="left" vertical="top" wrapText="1" shrinkToFit="1"/>
    </xf>
    <xf numFmtId="0" fontId="5" fillId="10" borderId="9" xfId="0" applyFont="1" applyFill="1" applyBorder="1" applyAlignment="1">
      <alignment horizontal="left" vertical="top" wrapText="1"/>
    </xf>
    <xf numFmtId="167" fontId="5" fillId="10" borderId="9" xfId="0" applyNumberFormat="1" applyFont="1" applyFill="1" applyBorder="1" applyAlignment="1">
      <alignment horizontal="left" vertical="top" wrapText="1"/>
    </xf>
    <xf numFmtId="167" fontId="1" fillId="10" borderId="9" xfId="0" applyNumberFormat="1" applyFont="1" applyFill="1" applyBorder="1" applyAlignment="1">
      <alignment horizontal="left" vertical="top" wrapText="1" shrinkToFit="1"/>
    </xf>
    <xf numFmtId="167" fontId="1" fillId="10" borderId="9" xfId="0" applyNumberFormat="1" applyFont="1" applyFill="1" applyBorder="1" applyAlignment="1">
      <alignment horizontal="left" vertical="top" wrapText="1"/>
    </xf>
    <xf numFmtId="0" fontId="1" fillId="10" borderId="1" xfId="0" applyFont="1" applyFill="1" applyBorder="1" applyAlignment="1">
      <alignment vertical="top" wrapText="1"/>
    </xf>
    <xf numFmtId="167" fontId="5" fillId="10" borderId="1" xfId="0" applyNumberFormat="1" applyFont="1" applyFill="1" applyBorder="1" applyAlignment="1">
      <alignment horizontal="right" vertical="top" wrapText="1"/>
    </xf>
    <xf numFmtId="1" fontId="2" fillId="7" borderId="1" xfId="0" applyNumberFormat="1" applyFont="1" applyFill="1" applyBorder="1" applyAlignment="1">
      <alignment vertical="top" wrapText="1" shrinkToFit="1"/>
    </xf>
    <xf numFmtId="167" fontId="1" fillId="7" borderId="1" xfId="0" applyNumberFormat="1" applyFont="1" applyFill="1" applyBorder="1" applyAlignment="1">
      <alignment horizontal="right" vertical="top" wrapText="1" shrinkToFit="1"/>
    </xf>
    <xf numFmtId="167" fontId="1" fillId="7" borderId="1" xfId="0" applyNumberFormat="1" applyFont="1" applyFill="1" applyBorder="1" applyAlignment="1">
      <alignment vertical="top" wrapText="1" shrinkToFit="1"/>
    </xf>
    <xf numFmtId="164" fontId="1" fillId="7" borderId="1" xfId="0" applyNumberFormat="1" applyFont="1" applyFill="1" applyBorder="1" applyAlignment="1">
      <alignment vertical="top" wrapText="1" shrinkToFit="1"/>
    </xf>
    <xf numFmtId="0" fontId="1" fillId="7" borderId="1" xfId="0" applyFont="1" applyFill="1" applyBorder="1" applyAlignment="1">
      <alignment vertical="top" wrapText="1" shrinkToFit="1"/>
    </xf>
    <xf numFmtId="1" fontId="2" fillId="10" borderId="1" xfId="0" applyNumberFormat="1" applyFont="1" applyFill="1" applyBorder="1" applyAlignment="1">
      <alignment vertical="top" wrapText="1" shrinkToFit="1"/>
    </xf>
    <xf numFmtId="167" fontId="1" fillId="10" borderId="1" xfId="0" applyNumberFormat="1" applyFont="1" applyFill="1" applyBorder="1" applyAlignment="1">
      <alignment horizontal="right" vertical="top" wrapText="1" shrinkToFit="1"/>
    </xf>
    <xf numFmtId="165" fontId="1" fillId="10" borderId="1" xfId="0" applyNumberFormat="1" applyFont="1" applyFill="1" applyBorder="1" applyAlignment="1">
      <alignment vertical="top" wrapText="1" shrinkToFit="1"/>
    </xf>
    <xf numFmtId="0" fontId="2" fillId="10" borderId="1" xfId="0" applyFont="1" applyFill="1" applyBorder="1" applyAlignment="1">
      <alignment horizontal="left" vertical="top"/>
    </xf>
    <xf numFmtId="167" fontId="2" fillId="10" borderId="1" xfId="0" applyNumberFormat="1" applyFont="1" applyFill="1" applyBorder="1" applyAlignment="1">
      <alignment horizontal="right" vertical="top"/>
    </xf>
    <xf numFmtId="0" fontId="2" fillId="10" borderId="1" xfId="0" applyFont="1" applyFill="1" applyBorder="1" applyAlignment="1">
      <alignment horizontal="right" vertical="top"/>
    </xf>
    <xf numFmtId="0" fontId="2" fillId="10" borderId="0" xfId="0" applyFont="1" applyFill="1" applyAlignment="1">
      <alignment horizontal="left" vertical="top"/>
    </xf>
    <xf numFmtId="0" fontId="12" fillId="3" borderId="1" xfId="0" applyFont="1" applyFill="1" applyBorder="1" applyAlignment="1">
      <alignment horizontal="left" vertical="center" wrapText="1"/>
    </xf>
    <xf numFmtId="0" fontId="1" fillId="0" borderId="0" xfId="0" applyFont="1" applyBorder="1" applyAlignment="1">
      <alignment horizontal="center" vertical="top" wrapText="1"/>
    </xf>
    <xf numFmtId="0" fontId="1" fillId="0" borderId="1" xfId="0" applyFont="1" applyFill="1" applyBorder="1" applyAlignment="1">
      <alignment horizontal="left" vertical="top"/>
    </xf>
  </cellXfs>
  <cellStyles count="1">
    <cellStyle name="Normal" xfId="0" builtinId="0"/>
  </cellStyles>
  <dxfs count="0"/>
  <tableStyles count="0" defaultTableStyle="TableStyleMedium9" defaultPivotStyle="PivotStyleLight16"/>
  <colors>
    <mruColors>
      <color rgb="FF2E53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jpe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absoluteAnchor>
    <xdr:pos x="149352" y="77045436"/>
    <xdr:ext cx="359663" cy="350520"/>
    <xdr:pic>
      <xdr:nvPicPr>
        <xdr:cNvPr id="31" name="image29.pn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663" cy="350520"/>
        </a:xfrm>
        <a:prstGeom prst="rect">
          <a:avLst/>
        </a:prstGeom>
      </xdr:spPr>
    </xdr:pic>
    <xdr:clientData/>
  </xdr:absoluteAnchor>
  <xdr:absoluteAnchor>
    <xdr:pos x="112776" y="77956791"/>
    <xdr:ext cx="356615" cy="350520"/>
    <xdr:pic>
      <xdr:nvPicPr>
        <xdr:cNvPr id="32" name="image30.pn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56615" cy="350520"/>
        </a:xfrm>
        <a:prstGeom prst="rect">
          <a:avLst/>
        </a:prstGeom>
      </xdr:spPr>
    </xdr:pic>
    <xdr:clientData/>
  </xdr:absoluteAnchor>
  <xdr:absoluteAnchor>
    <xdr:pos x="70103" y="78977870"/>
    <xdr:ext cx="384048" cy="380999"/>
    <xdr:pic>
      <xdr:nvPicPr>
        <xdr:cNvPr id="33" name="image31.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84048" cy="380999"/>
        </a:xfrm>
        <a:prstGeom prst="rect">
          <a:avLst/>
        </a:prstGeom>
      </xdr:spPr>
    </xdr:pic>
    <xdr:clientData/>
  </xdr:absoluteAnchor>
  <xdr:absoluteAnchor>
    <xdr:pos x="149352" y="98799017"/>
    <xdr:ext cx="384048" cy="381000"/>
    <xdr:pic>
      <xdr:nvPicPr>
        <xdr:cNvPr id="38" name="image36.pn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384048" cy="381000"/>
        </a:xfrm>
        <a:prstGeom prst="rect">
          <a:avLst/>
        </a:prstGeom>
      </xdr:spPr>
    </xdr:pic>
    <xdr:clientData/>
  </xdr:absoluteAnchor>
  <xdr:absoluteAnchor>
    <xdr:pos x="121920" y="99783521"/>
    <xdr:ext cx="387095" cy="380999"/>
    <xdr:pic>
      <xdr:nvPicPr>
        <xdr:cNvPr id="39" name="image37.pn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387095" cy="380999"/>
        </a:xfrm>
        <a:prstGeom prst="rect">
          <a:avLst/>
        </a:prstGeom>
      </xdr:spPr>
    </xdr:pic>
    <xdr:clientData/>
  </xdr:absoluteAnchor>
  <xdr:absoluteAnchor>
    <xdr:pos x="321818" y="113921220"/>
    <xdr:ext cx="298703" cy="292607"/>
    <xdr:pic>
      <xdr:nvPicPr>
        <xdr:cNvPr id="45" name="image43.pn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298703" cy="292607"/>
        </a:xfrm>
        <a:prstGeom prst="rect">
          <a:avLst/>
        </a:prstGeom>
      </xdr:spPr>
    </xdr:pic>
    <xdr:clientData/>
  </xdr:absoluteAnchor>
  <xdr:absoluteAnchor>
    <xdr:pos x="306577" y="115082513"/>
    <xdr:ext cx="298703" cy="295655"/>
    <xdr:pic>
      <xdr:nvPicPr>
        <xdr:cNvPr id="46" name="image44.pn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98703" cy="295655"/>
        </a:xfrm>
        <a:prstGeom prst="rect">
          <a:avLst/>
        </a:prstGeom>
      </xdr:spPr>
    </xdr:pic>
    <xdr:clientData/>
  </xdr:absoluteAnchor>
  <xdr:absoluteAnchor>
    <xdr:pos x="306577" y="117259037"/>
    <xdr:ext cx="298703" cy="295655"/>
    <xdr:pic>
      <xdr:nvPicPr>
        <xdr:cNvPr id="47" name="image45.pn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298703" cy="295655"/>
        </a:xfrm>
        <a:prstGeom prst="rect">
          <a:avLst/>
        </a:prstGeom>
      </xdr:spPr>
    </xdr:pic>
    <xdr:clientData/>
  </xdr:absoluteAnchor>
  <xdr:absoluteAnchor>
    <xdr:pos x="324865" y="120520395"/>
    <xdr:ext cx="265176" cy="262128"/>
    <xdr:pic>
      <xdr:nvPicPr>
        <xdr:cNvPr id="48" name="image46.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0" y="0"/>
          <a:ext cx="265176" cy="262128"/>
        </a:xfrm>
        <a:prstGeom prst="rect">
          <a:avLst/>
        </a:prstGeom>
      </xdr:spPr>
    </xdr:pic>
    <xdr:clientData/>
  </xdr:absoluteAnchor>
  <xdr:absoluteAnchor>
    <xdr:pos x="324865" y="121413463"/>
    <xdr:ext cx="265176" cy="262128"/>
    <xdr:pic>
      <xdr:nvPicPr>
        <xdr:cNvPr id="49" name="image47.pn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265176" cy="262128"/>
        </a:xfrm>
        <a:prstGeom prst="rect">
          <a:avLst/>
        </a:prstGeom>
      </xdr:spPr>
    </xdr:pic>
    <xdr:clientData/>
  </xdr:absoluteAnchor>
  <xdr:absoluteAnchor>
    <xdr:pos x="324865" y="122745437"/>
    <xdr:ext cx="265176" cy="262128"/>
    <xdr:pic>
      <xdr:nvPicPr>
        <xdr:cNvPr id="50" name="image48.pn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0"/>
          <a:ext cx="265176" cy="262128"/>
        </a:xfrm>
        <a:prstGeom prst="rect">
          <a:avLst/>
        </a:prstGeom>
      </xdr:spPr>
    </xdr:pic>
    <xdr:clientData/>
  </xdr:absoluteAnchor>
  <xdr:absoluteAnchor>
    <xdr:pos x="334009" y="127859978"/>
    <xdr:ext cx="246888" cy="246887"/>
    <xdr:pic>
      <xdr:nvPicPr>
        <xdr:cNvPr id="53" name="image51.pn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0" y="0"/>
          <a:ext cx="246888" cy="246887"/>
        </a:xfrm>
        <a:prstGeom prst="rect">
          <a:avLst/>
        </a:prstGeom>
      </xdr:spPr>
    </xdr:pic>
    <xdr:clientData/>
  </xdr:absoluteAnchor>
  <xdr:absoluteAnchor>
    <xdr:pos x="318770" y="129542480"/>
    <xdr:ext cx="240792" cy="237744"/>
    <xdr:pic>
      <xdr:nvPicPr>
        <xdr:cNvPr id="55" name="image53.pn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0" y="0"/>
          <a:ext cx="240792" cy="237744"/>
        </a:xfrm>
        <a:prstGeom prst="rect">
          <a:avLst/>
        </a:prstGeom>
      </xdr:spPr>
    </xdr:pic>
    <xdr:clientData/>
  </xdr:absoluteAnchor>
  <xdr:absoluteAnchor>
    <xdr:pos x="291338" y="126674314"/>
    <xdr:ext cx="265176" cy="265176"/>
    <xdr:pic>
      <xdr:nvPicPr>
        <xdr:cNvPr id="56" name="image54.pn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0" y="0"/>
          <a:ext cx="265176" cy="265176"/>
        </a:xfrm>
        <a:prstGeom prst="rect">
          <a:avLst/>
        </a:prstGeom>
      </xdr:spPr>
    </xdr:pic>
    <xdr:clientData/>
  </xdr:absoluteAnchor>
  <xdr:absoluteAnchor>
    <xdr:pos x="309626" y="127058353"/>
    <xdr:ext cx="243840" cy="237743"/>
    <xdr:pic>
      <xdr:nvPicPr>
        <xdr:cNvPr id="57" name="image55.jpe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0" y="0"/>
          <a:ext cx="243840" cy="237743"/>
        </a:xfrm>
        <a:prstGeom prst="rect">
          <a:avLst/>
        </a:prstGeom>
      </xdr:spPr>
    </xdr:pic>
    <xdr:clientData/>
  </xdr:absoluteAnchor>
  <xdr:absoluteAnchor>
    <xdr:pos x="297434" y="132303713"/>
    <xdr:ext cx="265176" cy="265176"/>
    <xdr:pic>
      <xdr:nvPicPr>
        <xdr:cNvPr id="59" name="image57.pn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0" y="0"/>
          <a:ext cx="265176" cy="265176"/>
        </a:xfrm>
        <a:prstGeom prst="rect">
          <a:avLst/>
        </a:prstGeom>
      </xdr:spPr>
    </xdr:pic>
    <xdr:clientData/>
  </xdr:absoluteAnchor>
  <xdr:absoluteAnchor>
    <xdr:pos x="324865" y="133867338"/>
    <xdr:ext cx="265176" cy="262128"/>
    <xdr:pic>
      <xdr:nvPicPr>
        <xdr:cNvPr id="60" name="image58.pn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0" y="0"/>
          <a:ext cx="265176" cy="262128"/>
        </a:xfrm>
        <a:prstGeom prst="rect">
          <a:avLst/>
        </a:prstGeom>
      </xdr:spPr>
    </xdr:pic>
    <xdr:clientData/>
  </xdr:absoluteAnchor>
  <xdr:absoluteAnchor>
    <xdr:pos x="321818" y="135568121"/>
    <xdr:ext cx="265176" cy="265176"/>
    <xdr:pic>
      <xdr:nvPicPr>
        <xdr:cNvPr id="61" name="image59.pn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0" y="0"/>
          <a:ext cx="265176" cy="265176"/>
        </a:xfrm>
        <a:prstGeom prst="rect">
          <a:avLst/>
        </a:prstGeom>
      </xdr:spPr>
    </xdr:pic>
    <xdr:clientData/>
  </xdr:absoluteAnchor>
  <xdr:absoluteAnchor>
    <xdr:pos x="337058" y="136689777"/>
    <xdr:ext cx="252983" cy="246887"/>
    <xdr:pic>
      <xdr:nvPicPr>
        <xdr:cNvPr id="64" name="image62.pn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0" y="0"/>
          <a:ext cx="252983" cy="246887"/>
        </a:xfrm>
        <a:prstGeom prst="rect">
          <a:avLst/>
        </a:prstGeom>
      </xdr:spPr>
    </xdr:pic>
    <xdr:clientData/>
  </xdr:absoluteAnchor>
</xdr:wsDr>
</file>

<file path=xl/persons/person.xml><?xml version="1.0" encoding="utf-8"?>
<personList xmlns="http://schemas.microsoft.com/office/spreadsheetml/2018/threadedcomments" xmlns:x="http://schemas.openxmlformats.org/spreadsheetml/2006/main">
  <person displayName="Guest User" id="{8383115D-6AF9-43B7-866B-BD9885740584}" userId="S::urn:spo:anon#12c13ff9dafe9dc229b61267ac8b9964df65659a201e61f2e3c4d1f6e2b249f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30" dT="2022-04-08T16:51:34.90" personId="{8383115D-6AF9-43B7-866B-BD9885740584}" id="{8E838BC7-E36E-45E5-A0A3-64A9A717215B}">
    <text>Please note: Washington County's numbers are still being refined, and may be lower than what is reported here.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1AC2-65D4-4C82-BEF3-85C890842DF5}">
  <sheetPr>
    <pageSetUpPr fitToPage="1"/>
  </sheetPr>
  <dimension ref="A1:U105"/>
  <sheetViews>
    <sheetView tabSelected="1" zoomScale="90" zoomScaleNormal="90" zoomScaleSheetLayoutView="80" workbookViewId="0">
      <pane xSplit="2" ySplit="4" topLeftCell="J5" activePane="bottomRight" state="frozen"/>
      <selection activeCell="O15" sqref="O15"/>
      <selection pane="topRight" activeCell="O15" sqref="O15"/>
      <selection pane="bottomLeft" activeCell="O15" sqref="O15"/>
      <selection pane="bottomRight" activeCell="K1" sqref="K1:S2"/>
    </sheetView>
  </sheetViews>
  <sheetFormatPr defaultColWidth="8.77734375" defaultRowHeight="13.8" x14ac:dyDescent="0.25"/>
  <cols>
    <col min="1" max="1" width="3.109375" style="24" customWidth="1"/>
    <col min="2" max="2" width="24.109375" style="2" customWidth="1"/>
    <col min="3" max="3" width="44.77734375" style="1" customWidth="1"/>
    <col min="4" max="4" width="35.109375" style="1" customWidth="1"/>
    <col min="5" max="5" width="35.44140625" style="1" customWidth="1"/>
    <col min="6" max="6" width="19.33203125" style="1" customWidth="1"/>
    <col min="7" max="7" width="13.88671875" style="1" customWidth="1"/>
    <col min="8" max="11" width="13.109375" style="32" customWidth="1"/>
    <col min="12" max="12" width="15.109375" style="32" customWidth="1"/>
    <col min="13" max="13" width="17" style="32" customWidth="1"/>
    <col min="14" max="15" width="13.109375" style="32" customWidth="1"/>
    <col min="16" max="16" width="62.77734375" style="1" customWidth="1"/>
    <col min="17" max="19" width="12.109375" style="1" customWidth="1"/>
    <col min="20" max="16384" width="8.77734375" style="1"/>
  </cols>
  <sheetData>
    <row r="1" spans="1:20" ht="20.25" customHeight="1" x14ac:dyDescent="0.25">
      <c r="A1" s="48" t="s">
        <v>0</v>
      </c>
      <c r="E1" s="183" t="s">
        <v>492</v>
      </c>
      <c r="F1" s="184" t="s">
        <v>493</v>
      </c>
      <c r="G1" s="185" t="s">
        <v>497</v>
      </c>
      <c r="H1" s="186" t="s">
        <v>494</v>
      </c>
      <c r="I1" s="187" t="s">
        <v>495</v>
      </c>
      <c r="J1" s="188" t="s">
        <v>496</v>
      </c>
      <c r="K1" s="324" t="s">
        <v>514</v>
      </c>
      <c r="L1" s="324"/>
      <c r="M1" s="324"/>
      <c r="N1" s="324"/>
      <c r="O1" s="324"/>
      <c r="P1" s="324"/>
      <c r="Q1" s="324"/>
      <c r="R1" s="324"/>
      <c r="S1" s="324"/>
      <c r="T1" s="1" t="s">
        <v>1</v>
      </c>
    </row>
    <row r="2" spans="1:20" ht="25.2" customHeight="1" thickBot="1" x14ac:dyDescent="0.3">
      <c r="A2" s="48"/>
      <c r="K2" s="324"/>
      <c r="L2" s="324"/>
      <c r="M2" s="324"/>
      <c r="N2" s="324"/>
      <c r="O2" s="324"/>
      <c r="P2" s="324"/>
      <c r="Q2" s="324"/>
      <c r="R2" s="324"/>
      <c r="S2" s="324"/>
    </row>
    <row r="3" spans="1:20" ht="24" customHeight="1" x14ac:dyDescent="0.25">
      <c r="A3" s="1"/>
      <c r="F3" s="167" t="s">
        <v>2</v>
      </c>
      <c r="G3" s="168"/>
      <c r="H3" s="165" t="s">
        <v>3</v>
      </c>
      <c r="I3" s="165"/>
      <c r="J3" s="165"/>
      <c r="K3" s="165"/>
      <c r="L3" s="72"/>
      <c r="M3" s="72"/>
      <c r="N3" s="96"/>
      <c r="O3" s="96"/>
      <c r="P3" s="163" t="s">
        <v>498</v>
      </c>
      <c r="Q3" s="164"/>
      <c r="R3" s="164"/>
      <c r="S3" s="164"/>
    </row>
    <row r="4" spans="1:20" ht="74.400000000000006" customHeight="1" x14ac:dyDescent="0.25">
      <c r="A4" s="27" t="s">
        <v>5</v>
      </c>
      <c r="B4" s="27" t="s">
        <v>6</v>
      </c>
      <c r="C4" s="27" t="s">
        <v>7</v>
      </c>
      <c r="D4" s="27" t="s">
        <v>8</v>
      </c>
      <c r="E4" s="27" t="s">
        <v>9</v>
      </c>
      <c r="F4" s="28" t="s">
        <v>10</v>
      </c>
      <c r="G4" s="27" t="s">
        <v>11</v>
      </c>
      <c r="H4" s="27" t="s">
        <v>12</v>
      </c>
      <c r="I4" s="27" t="s">
        <v>13</v>
      </c>
      <c r="J4" s="27" t="s">
        <v>14</v>
      </c>
      <c r="K4" s="27" t="s">
        <v>15</v>
      </c>
      <c r="L4" s="27" t="s">
        <v>16</v>
      </c>
      <c r="M4" s="27" t="s">
        <v>17</v>
      </c>
      <c r="N4" s="323" t="s">
        <v>503</v>
      </c>
      <c r="O4" s="323" t="s">
        <v>504</v>
      </c>
      <c r="P4" s="27" t="s">
        <v>499</v>
      </c>
      <c r="Q4" s="159" t="s">
        <v>500</v>
      </c>
      <c r="R4" s="160"/>
      <c r="S4" s="140" t="s">
        <v>501</v>
      </c>
    </row>
    <row r="5" spans="1:20" ht="18" customHeight="1" x14ac:dyDescent="0.25">
      <c r="A5" s="37" t="s">
        <v>19</v>
      </c>
      <c r="B5" s="38"/>
      <c r="C5" s="38"/>
      <c r="D5" s="38"/>
      <c r="E5" s="38"/>
      <c r="F5" s="38"/>
      <c r="G5" s="38"/>
      <c r="H5" s="38"/>
      <c r="I5" s="38"/>
      <c r="J5" s="38"/>
      <c r="K5" s="38"/>
      <c r="L5" s="38"/>
      <c r="M5" s="38"/>
      <c r="N5" s="38"/>
      <c r="O5" s="38"/>
      <c r="P5" s="36"/>
      <c r="Q5" s="36"/>
      <c r="R5" s="36"/>
      <c r="S5" s="36"/>
    </row>
    <row r="6" spans="1:20" s="75" customFormat="1" ht="110.4" customHeight="1" x14ac:dyDescent="0.25">
      <c r="A6" s="189">
        <v>1</v>
      </c>
      <c r="B6" s="190" t="s">
        <v>428</v>
      </c>
      <c r="C6" s="191" t="s">
        <v>21</v>
      </c>
      <c r="D6" s="78" t="s">
        <v>22</v>
      </c>
      <c r="E6" s="192"/>
      <c r="F6" s="78" t="s">
        <v>23</v>
      </c>
      <c r="G6" s="120" t="s">
        <v>24</v>
      </c>
      <c r="H6" s="120" t="s">
        <v>25</v>
      </c>
      <c r="I6" s="120"/>
      <c r="J6" s="120" t="s">
        <v>25</v>
      </c>
      <c r="K6" s="120"/>
      <c r="L6" s="120" t="s">
        <v>26</v>
      </c>
      <c r="M6" s="120" t="s">
        <v>480</v>
      </c>
      <c r="N6" s="120" t="s">
        <v>505</v>
      </c>
      <c r="O6" s="120" t="s">
        <v>506</v>
      </c>
      <c r="P6" s="88"/>
      <c r="Q6" s="193"/>
      <c r="R6" s="73"/>
      <c r="S6" s="88"/>
    </row>
    <row r="7" spans="1:20" s="75" customFormat="1" ht="78.599999999999994" customHeight="1" x14ac:dyDescent="0.25">
      <c r="A7" s="194">
        <v>2</v>
      </c>
      <c r="B7" s="190" t="s">
        <v>429</v>
      </c>
      <c r="C7" s="191" t="s">
        <v>28</v>
      </c>
      <c r="D7" s="78" t="s">
        <v>29</v>
      </c>
      <c r="E7" s="78"/>
      <c r="F7" s="121" t="s">
        <v>30</v>
      </c>
      <c r="G7" s="120" t="s">
        <v>24</v>
      </c>
      <c r="H7" s="120" t="s">
        <v>31</v>
      </c>
      <c r="I7" s="120"/>
      <c r="J7" s="120" t="s">
        <v>31</v>
      </c>
      <c r="K7" s="120"/>
      <c r="L7" s="120" t="s">
        <v>478</v>
      </c>
      <c r="M7" s="120" t="s">
        <v>479</v>
      </c>
      <c r="N7" s="120" t="s">
        <v>505</v>
      </c>
      <c r="O7" s="120" t="s">
        <v>506</v>
      </c>
      <c r="P7" s="195"/>
      <c r="Q7" s="196"/>
      <c r="R7" s="197"/>
      <c r="S7" s="198"/>
    </row>
    <row r="8" spans="1:20" s="75" customFormat="1" ht="41.4" customHeight="1" x14ac:dyDescent="0.25">
      <c r="A8" s="189">
        <v>3</v>
      </c>
      <c r="B8" s="190" t="s">
        <v>430</v>
      </c>
      <c r="C8" s="199" t="s">
        <v>33</v>
      </c>
      <c r="D8" s="78" t="s">
        <v>34</v>
      </c>
      <c r="E8" s="121"/>
      <c r="F8" s="78" t="s">
        <v>35</v>
      </c>
      <c r="G8" s="120" t="s">
        <v>24</v>
      </c>
      <c r="H8" s="120" t="s">
        <v>36</v>
      </c>
      <c r="I8" s="120"/>
      <c r="J8" s="120" t="s">
        <v>36</v>
      </c>
      <c r="K8" s="120"/>
      <c r="L8" s="120" t="s">
        <v>478</v>
      </c>
      <c r="M8" s="120" t="s">
        <v>479</v>
      </c>
      <c r="N8" s="120" t="s">
        <v>505</v>
      </c>
      <c r="O8" s="120" t="s">
        <v>506</v>
      </c>
      <c r="P8" s="78"/>
      <c r="Q8" s="183"/>
      <c r="R8" s="73"/>
      <c r="S8" s="88"/>
    </row>
    <row r="9" spans="1:20" s="206" customFormat="1" ht="96.6" x14ac:dyDescent="0.25">
      <c r="A9" s="200">
        <v>4</v>
      </c>
      <c r="B9" s="201" t="s">
        <v>37</v>
      </c>
      <c r="C9" s="202" t="s">
        <v>38</v>
      </c>
      <c r="D9" s="203" t="s">
        <v>39</v>
      </c>
      <c r="E9" s="203"/>
      <c r="F9" s="202"/>
      <c r="G9" s="204" t="s">
        <v>24</v>
      </c>
      <c r="H9" s="205"/>
      <c r="I9" s="205"/>
      <c r="J9" s="205"/>
      <c r="K9" s="205"/>
      <c r="L9" s="205" t="s">
        <v>40</v>
      </c>
      <c r="M9" s="205" t="s">
        <v>41</v>
      </c>
      <c r="N9" s="205" t="s">
        <v>417</v>
      </c>
      <c r="O9" s="205" t="s">
        <v>497</v>
      </c>
      <c r="P9" s="202"/>
      <c r="Q9" s="205"/>
      <c r="R9" s="205"/>
      <c r="S9" s="202"/>
    </row>
    <row r="10" spans="1:20" s="206" customFormat="1" ht="69" x14ac:dyDescent="0.25">
      <c r="A10" s="200">
        <v>5</v>
      </c>
      <c r="B10" s="201" t="s">
        <v>42</v>
      </c>
      <c r="C10" s="203" t="s">
        <v>43</v>
      </c>
      <c r="D10" s="203" t="s">
        <v>44</v>
      </c>
      <c r="E10" s="203"/>
      <c r="F10" s="203" t="s">
        <v>45</v>
      </c>
      <c r="G10" s="204" t="s">
        <v>24</v>
      </c>
      <c r="H10" s="203" t="s">
        <v>45</v>
      </c>
      <c r="I10" s="205"/>
      <c r="J10" s="203" t="s">
        <v>45</v>
      </c>
      <c r="K10" s="205"/>
      <c r="L10" s="205" t="s">
        <v>40</v>
      </c>
      <c r="M10" s="205" t="s">
        <v>41</v>
      </c>
      <c r="N10" s="205" t="s">
        <v>417</v>
      </c>
      <c r="O10" s="205" t="s">
        <v>497</v>
      </c>
      <c r="P10" s="203"/>
      <c r="Q10" s="207"/>
      <c r="R10" s="207"/>
      <c r="S10" s="203"/>
    </row>
    <row r="11" spans="1:20" s="206" customFormat="1" ht="55.2" x14ac:dyDescent="0.25">
      <c r="A11" s="200">
        <v>6</v>
      </c>
      <c r="B11" s="201" t="s">
        <v>46</v>
      </c>
      <c r="C11" s="203" t="s">
        <v>47</v>
      </c>
      <c r="D11" s="203" t="s">
        <v>48</v>
      </c>
      <c r="E11" s="203"/>
      <c r="F11" s="203" t="s">
        <v>49</v>
      </c>
      <c r="G11" s="204" t="s">
        <v>24</v>
      </c>
      <c r="H11" s="203" t="s">
        <v>49</v>
      </c>
      <c r="I11" s="205"/>
      <c r="J11" s="203" t="s">
        <v>49</v>
      </c>
      <c r="K11" s="205"/>
      <c r="L11" s="205" t="s">
        <v>40</v>
      </c>
      <c r="M11" s="205" t="s">
        <v>41</v>
      </c>
      <c r="N11" s="205" t="s">
        <v>417</v>
      </c>
      <c r="O11" s="205" t="s">
        <v>497</v>
      </c>
      <c r="P11" s="203"/>
      <c r="Q11" s="207"/>
      <c r="R11" s="207"/>
      <c r="S11" s="203"/>
    </row>
    <row r="12" spans="1:20" s="206" customFormat="1" ht="55.2" x14ac:dyDescent="0.25">
      <c r="A12" s="200">
        <v>7</v>
      </c>
      <c r="B12" s="201" t="s">
        <v>51</v>
      </c>
      <c r="C12" s="203" t="s">
        <v>52</v>
      </c>
      <c r="D12" s="203" t="s">
        <v>53</v>
      </c>
      <c r="E12" s="203"/>
      <c r="F12" s="203" t="s">
        <v>54</v>
      </c>
      <c r="G12" s="204" t="s">
        <v>24</v>
      </c>
      <c r="H12" s="203" t="s">
        <v>54</v>
      </c>
      <c r="I12" s="205"/>
      <c r="J12" s="203" t="s">
        <v>54</v>
      </c>
      <c r="K12" s="205"/>
      <c r="L12" s="205" t="s">
        <v>40</v>
      </c>
      <c r="M12" s="205" t="s">
        <v>41</v>
      </c>
      <c r="N12" s="205" t="s">
        <v>417</v>
      </c>
      <c r="O12" s="205" t="s">
        <v>497</v>
      </c>
      <c r="P12" s="203"/>
      <c r="Q12" s="207"/>
      <c r="R12" s="207"/>
      <c r="S12" s="203"/>
    </row>
    <row r="13" spans="1:20" s="206" customFormat="1" ht="79.2" customHeight="1" x14ac:dyDescent="0.25">
      <c r="A13" s="200">
        <v>8</v>
      </c>
      <c r="B13" s="208" t="s">
        <v>55</v>
      </c>
      <c r="C13" s="209" t="s">
        <v>56</v>
      </c>
      <c r="D13" s="209" t="s">
        <v>57</v>
      </c>
      <c r="E13" s="210"/>
      <c r="F13" s="209"/>
      <c r="G13" s="211"/>
      <c r="H13" s="211"/>
      <c r="I13" s="211"/>
      <c r="J13" s="211"/>
      <c r="K13" s="211"/>
      <c r="L13" s="211" t="s">
        <v>40</v>
      </c>
      <c r="M13" s="211" t="s">
        <v>41</v>
      </c>
      <c r="N13" s="205" t="s">
        <v>417</v>
      </c>
      <c r="O13" s="205" t="s">
        <v>497</v>
      </c>
      <c r="P13" s="203"/>
      <c r="Q13" s="212"/>
      <c r="R13" s="207"/>
      <c r="S13" s="203"/>
      <c r="T13" s="213"/>
    </row>
    <row r="14" spans="1:20" s="206" customFormat="1" ht="82.2" customHeight="1" x14ac:dyDescent="0.25">
      <c r="A14" s="200">
        <v>9</v>
      </c>
      <c r="B14" s="208" t="s">
        <v>59</v>
      </c>
      <c r="C14" s="209" t="s">
        <v>60</v>
      </c>
      <c r="D14" s="209" t="s">
        <v>61</v>
      </c>
      <c r="E14" s="214"/>
      <c r="F14" s="209" t="s">
        <v>62</v>
      </c>
      <c r="G14" s="211" t="s">
        <v>24</v>
      </c>
      <c r="H14" s="211" t="s">
        <v>63</v>
      </c>
      <c r="I14" s="211"/>
      <c r="J14" s="211" t="s">
        <v>63</v>
      </c>
      <c r="K14" s="211"/>
      <c r="L14" s="211" t="s">
        <v>40</v>
      </c>
      <c r="M14" s="211" t="s">
        <v>41</v>
      </c>
      <c r="N14" s="205" t="s">
        <v>417</v>
      </c>
      <c r="O14" s="205" t="s">
        <v>497</v>
      </c>
      <c r="P14" s="203"/>
      <c r="Q14" s="212"/>
      <c r="R14" s="207"/>
      <c r="S14" s="203"/>
      <c r="T14" s="213"/>
    </row>
    <row r="15" spans="1:20" s="206" customFormat="1" ht="55.2" customHeight="1" x14ac:dyDescent="0.25">
      <c r="A15" s="200">
        <v>10</v>
      </c>
      <c r="B15" s="201" t="s">
        <v>55</v>
      </c>
      <c r="C15" s="203" t="s">
        <v>43</v>
      </c>
      <c r="D15" s="203" t="s">
        <v>64</v>
      </c>
      <c r="E15" s="203"/>
      <c r="F15" s="203" t="s">
        <v>65</v>
      </c>
      <c r="G15" s="204" t="s">
        <v>24</v>
      </c>
      <c r="H15" s="205" t="s">
        <v>65</v>
      </c>
      <c r="I15" s="205"/>
      <c r="J15" s="205" t="s">
        <v>65</v>
      </c>
      <c r="K15" s="205"/>
      <c r="L15" s="205" t="s">
        <v>40</v>
      </c>
      <c r="M15" s="205" t="s">
        <v>41</v>
      </c>
      <c r="N15" s="205" t="s">
        <v>417</v>
      </c>
      <c r="O15" s="205" t="s">
        <v>497</v>
      </c>
      <c r="P15" s="203"/>
      <c r="Q15" s="207"/>
      <c r="R15" s="207"/>
      <c r="S15" s="203"/>
      <c r="T15" s="213"/>
    </row>
    <row r="16" spans="1:20" x14ac:dyDescent="0.25">
      <c r="A16" s="37" t="s">
        <v>67</v>
      </c>
      <c r="B16" s="38"/>
      <c r="C16" s="38"/>
      <c r="D16" s="38"/>
      <c r="E16" s="38"/>
      <c r="F16" s="38"/>
      <c r="G16" s="98">
        <f>250000+690000+547800+0+0+34000+10000+1000+540000</f>
        <v>2072800</v>
      </c>
      <c r="H16" s="38"/>
      <c r="I16" s="98">
        <f>G16/2</f>
        <v>1036400</v>
      </c>
      <c r="J16" s="99"/>
      <c r="K16" s="98">
        <f>G16/2</f>
        <v>1036400</v>
      </c>
      <c r="L16" s="98"/>
      <c r="M16" s="98"/>
      <c r="N16" s="98"/>
      <c r="O16" s="98"/>
      <c r="P16" s="100"/>
      <c r="Q16" s="101">
        <f>SUM(Q6:Q15)</f>
        <v>0</v>
      </c>
      <c r="R16" s="101"/>
      <c r="S16" s="102">
        <f>SUM(S6:S15)</f>
        <v>0</v>
      </c>
    </row>
    <row r="17" spans="1:20" x14ac:dyDescent="0.25">
      <c r="A17" s="37" t="s">
        <v>68</v>
      </c>
      <c r="B17" s="38"/>
      <c r="C17" s="38"/>
      <c r="D17" s="38"/>
      <c r="E17" s="38"/>
      <c r="F17" s="38"/>
      <c r="G17" s="98"/>
      <c r="H17" s="38"/>
      <c r="I17" s="98"/>
      <c r="J17" s="99"/>
      <c r="K17" s="98"/>
      <c r="L17" s="98"/>
      <c r="M17" s="98"/>
      <c r="N17" s="98"/>
      <c r="O17" s="98"/>
      <c r="P17" s="100"/>
      <c r="Q17" s="103"/>
      <c r="R17" s="103"/>
      <c r="S17" s="100"/>
    </row>
    <row r="18" spans="1:20" s="222" customFormat="1" ht="168" customHeight="1" x14ac:dyDescent="0.25">
      <c r="A18" s="215">
        <v>11</v>
      </c>
      <c r="B18" s="216" t="s">
        <v>431</v>
      </c>
      <c r="C18" s="217" t="s">
        <v>69</v>
      </c>
      <c r="D18" s="218" t="s">
        <v>70</v>
      </c>
      <c r="E18" s="218"/>
      <c r="F18" s="217"/>
      <c r="G18" s="219" t="s">
        <v>24</v>
      </c>
      <c r="H18" s="220"/>
      <c r="I18" s="220"/>
      <c r="J18" s="220"/>
      <c r="K18" s="220"/>
      <c r="L18" s="220" t="s">
        <v>478</v>
      </c>
      <c r="M18" s="220" t="s">
        <v>481</v>
      </c>
      <c r="N18" s="220" t="s">
        <v>505</v>
      </c>
      <c r="O18" s="220" t="s">
        <v>507</v>
      </c>
      <c r="P18" s="218"/>
      <c r="Q18" s="221"/>
      <c r="R18" s="221"/>
      <c r="S18" s="218"/>
    </row>
    <row r="19" spans="1:20" s="280" customFormat="1" ht="79.5" customHeight="1" x14ac:dyDescent="0.25">
      <c r="A19" s="271">
        <v>12</v>
      </c>
      <c r="B19" s="289" t="s">
        <v>432</v>
      </c>
      <c r="C19" s="273" t="s">
        <v>74</v>
      </c>
      <c r="D19" s="273" t="s">
        <v>75</v>
      </c>
      <c r="E19" s="273"/>
      <c r="F19" s="273" t="s">
        <v>76</v>
      </c>
      <c r="G19" s="283" t="s">
        <v>24</v>
      </c>
      <c r="H19" s="276" t="s">
        <v>77</v>
      </c>
      <c r="I19" s="276"/>
      <c r="J19" s="276" t="s">
        <v>77</v>
      </c>
      <c r="K19" s="276"/>
      <c r="L19" s="276" t="s">
        <v>478</v>
      </c>
      <c r="M19" s="276" t="s">
        <v>482</v>
      </c>
      <c r="N19" s="276" t="s">
        <v>508</v>
      </c>
      <c r="O19" s="276" t="s">
        <v>509</v>
      </c>
      <c r="P19" s="282"/>
      <c r="Q19" s="276"/>
      <c r="R19" s="276"/>
      <c r="S19" s="282"/>
    </row>
    <row r="20" spans="1:20" s="222" customFormat="1" ht="41.4" x14ac:dyDescent="0.25">
      <c r="A20" s="215">
        <v>13</v>
      </c>
      <c r="B20" s="216" t="s">
        <v>79</v>
      </c>
      <c r="C20" s="218" t="s">
        <v>80</v>
      </c>
      <c r="D20" s="218" t="s">
        <v>81</v>
      </c>
      <c r="E20" s="218"/>
      <c r="F20" s="217"/>
      <c r="G20" s="219" t="s">
        <v>24</v>
      </c>
      <c r="H20" s="220"/>
      <c r="I20" s="220"/>
      <c r="J20" s="220"/>
      <c r="K20" s="220"/>
      <c r="L20" s="220" t="s">
        <v>40</v>
      </c>
      <c r="M20" s="220" t="s">
        <v>41</v>
      </c>
      <c r="N20" s="220" t="s">
        <v>505</v>
      </c>
      <c r="O20" s="220" t="s">
        <v>507</v>
      </c>
      <c r="P20" s="217"/>
      <c r="Q20" s="220"/>
      <c r="R20" s="220"/>
      <c r="S20" s="217"/>
    </row>
    <row r="21" spans="1:20" s="280" customFormat="1" ht="64.2" customHeight="1" x14ac:dyDescent="0.25">
      <c r="A21" s="271">
        <v>14</v>
      </c>
      <c r="B21" s="281" t="s">
        <v>433</v>
      </c>
      <c r="C21" s="290" t="s">
        <v>83</v>
      </c>
      <c r="D21" s="290" t="s">
        <v>84</v>
      </c>
      <c r="E21" s="291"/>
      <c r="F21" s="284" t="s">
        <v>85</v>
      </c>
      <c r="G21" s="285" t="s">
        <v>24</v>
      </c>
      <c r="H21" s="285" t="s">
        <v>86</v>
      </c>
      <c r="I21" s="285"/>
      <c r="J21" s="285" t="s">
        <v>86</v>
      </c>
      <c r="K21" s="285"/>
      <c r="L21" s="285" t="s">
        <v>478</v>
      </c>
      <c r="M21" s="285" t="s">
        <v>482</v>
      </c>
      <c r="N21" s="276" t="s">
        <v>508</v>
      </c>
      <c r="O21" s="276" t="s">
        <v>509</v>
      </c>
      <c r="P21" s="282"/>
      <c r="Q21" s="292"/>
      <c r="R21" s="283"/>
      <c r="S21" s="282"/>
    </row>
    <row r="22" spans="1:20" s="280" customFormat="1" ht="67.8" customHeight="1" x14ac:dyDescent="0.25">
      <c r="A22" s="271">
        <v>15</v>
      </c>
      <c r="B22" s="289" t="s">
        <v>434</v>
      </c>
      <c r="C22" s="282" t="s">
        <v>88</v>
      </c>
      <c r="D22" s="273" t="s">
        <v>84</v>
      </c>
      <c r="E22" s="273"/>
      <c r="F22" s="282" t="s">
        <v>85</v>
      </c>
      <c r="G22" s="283" t="s">
        <v>24</v>
      </c>
      <c r="H22" s="276" t="s">
        <v>86</v>
      </c>
      <c r="I22" s="276"/>
      <c r="J22" s="276" t="s">
        <v>86</v>
      </c>
      <c r="K22" s="276"/>
      <c r="L22" s="276" t="s">
        <v>478</v>
      </c>
      <c r="M22" s="276" t="s">
        <v>482</v>
      </c>
      <c r="N22" s="276" t="s">
        <v>508</v>
      </c>
      <c r="O22" s="276" t="s">
        <v>509</v>
      </c>
      <c r="P22" s="273"/>
      <c r="Q22" s="287"/>
      <c r="R22" s="287"/>
      <c r="S22" s="273"/>
    </row>
    <row r="23" spans="1:20" s="222" customFormat="1" ht="41.4" x14ac:dyDescent="0.25">
      <c r="A23" s="215">
        <v>16</v>
      </c>
      <c r="B23" s="216" t="s">
        <v>91</v>
      </c>
      <c r="C23" s="218" t="s">
        <v>43</v>
      </c>
      <c r="D23" s="218" t="s">
        <v>92</v>
      </c>
      <c r="E23" s="218"/>
      <c r="F23" s="218" t="s">
        <v>93</v>
      </c>
      <c r="G23" s="219" t="s">
        <v>24</v>
      </c>
      <c r="H23" s="220" t="s">
        <v>94</v>
      </c>
      <c r="I23" s="220"/>
      <c r="J23" s="220" t="s">
        <v>94</v>
      </c>
      <c r="K23" s="220"/>
      <c r="L23" s="220" t="s">
        <v>40</v>
      </c>
      <c r="M23" s="220" t="s">
        <v>41</v>
      </c>
      <c r="N23" s="220" t="s">
        <v>505</v>
      </c>
      <c r="O23" s="220" t="s">
        <v>507</v>
      </c>
      <c r="P23" s="217"/>
      <c r="Q23" s="220"/>
      <c r="R23" s="220"/>
      <c r="S23" s="217"/>
    </row>
    <row r="24" spans="1:20" s="229" customFormat="1" ht="41.4" customHeight="1" x14ac:dyDescent="0.25">
      <c r="A24" s="223">
        <v>17</v>
      </c>
      <c r="B24" s="224" t="s">
        <v>96</v>
      </c>
      <c r="C24" s="225" t="s">
        <v>97</v>
      </c>
      <c r="D24" s="225" t="s">
        <v>98</v>
      </c>
      <c r="E24" s="225"/>
      <c r="F24" s="225"/>
      <c r="G24" s="226" t="s">
        <v>24</v>
      </c>
      <c r="H24" s="227"/>
      <c r="I24" s="227"/>
      <c r="J24" s="227"/>
      <c r="K24" s="227"/>
      <c r="L24" s="227" t="s">
        <v>40</v>
      </c>
      <c r="M24" s="227" t="s">
        <v>41</v>
      </c>
      <c r="N24" s="227" t="s">
        <v>417</v>
      </c>
      <c r="O24" s="227" t="s">
        <v>497</v>
      </c>
      <c r="P24" s="225"/>
      <c r="Q24" s="228"/>
      <c r="R24" s="228"/>
      <c r="S24" s="225"/>
    </row>
    <row r="25" spans="1:20" s="229" customFormat="1" ht="66.599999999999994" customHeight="1" x14ac:dyDescent="0.25">
      <c r="A25" s="223">
        <v>18</v>
      </c>
      <c r="B25" s="224" t="s">
        <v>100</v>
      </c>
      <c r="C25" s="225" t="s">
        <v>101</v>
      </c>
      <c r="D25" s="225" t="s">
        <v>102</v>
      </c>
      <c r="E25" s="225"/>
      <c r="F25" s="225" t="s">
        <v>103</v>
      </c>
      <c r="G25" s="226" t="s">
        <v>24</v>
      </c>
      <c r="H25" s="227" t="s">
        <v>103</v>
      </c>
      <c r="I25" s="227"/>
      <c r="J25" s="227" t="s">
        <v>103</v>
      </c>
      <c r="K25" s="227"/>
      <c r="L25" s="227" t="s">
        <v>40</v>
      </c>
      <c r="M25" s="227" t="s">
        <v>41</v>
      </c>
      <c r="N25" s="227" t="s">
        <v>417</v>
      </c>
      <c r="O25" s="227" t="s">
        <v>497</v>
      </c>
      <c r="P25" s="225"/>
      <c r="Q25" s="228"/>
      <c r="R25" s="228"/>
      <c r="S25" s="225"/>
    </row>
    <row r="26" spans="1:20" s="229" customFormat="1" ht="55.2" x14ac:dyDescent="0.25">
      <c r="A26" s="223">
        <v>19</v>
      </c>
      <c r="B26" s="224" t="s">
        <v>105</v>
      </c>
      <c r="C26" s="230" t="s">
        <v>106</v>
      </c>
      <c r="D26" s="225" t="s">
        <v>107</v>
      </c>
      <c r="E26" s="225"/>
      <c r="F26" s="225" t="s">
        <v>108</v>
      </c>
      <c r="G26" s="226" t="s">
        <v>24</v>
      </c>
      <c r="H26" s="227" t="s">
        <v>108</v>
      </c>
      <c r="I26" s="227"/>
      <c r="J26" s="227" t="s">
        <v>108</v>
      </c>
      <c r="K26" s="227"/>
      <c r="L26" s="227" t="s">
        <v>40</v>
      </c>
      <c r="M26" s="227" t="s">
        <v>41</v>
      </c>
      <c r="N26" s="227" t="s">
        <v>417</v>
      </c>
      <c r="O26" s="227" t="s">
        <v>497</v>
      </c>
      <c r="P26" s="225"/>
      <c r="Q26" s="228"/>
      <c r="R26" s="228"/>
      <c r="S26" s="225"/>
    </row>
    <row r="27" spans="1:20" s="229" customFormat="1" ht="64.8" customHeight="1" x14ac:dyDescent="0.25">
      <c r="A27" s="223">
        <v>20</v>
      </c>
      <c r="B27" s="224" t="s">
        <v>59</v>
      </c>
      <c r="C27" s="230" t="s">
        <v>110</v>
      </c>
      <c r="D27" s="230" t="s">
        <v>111</v>
      </c>
      <c r="E27" s="230"/>
      <c r="F27" s="225" t="s">
        <v>112</v>
      </c>
      <c r="G27" s="226" t="s">
        <v>24</v>
      </c>
      <c r="H27" s="227" t="s">
        <v>112</v>
      </c>
      <c r="I27" s="227"/>
      <c r="J27" s="227" t="s">
        <v>112</v>
      </c>
      <c r="K27" s="227"/>
      <c r="L27" s="227" t="s">
        <v>40</v>
      </c>
      <c r="M27" s="227" t="s">
        <v>41</v>
      </c>
      <c r="N27" s="227" t="s">
        <v>417</v>
      </c>
      <c r="O27" s="227" t="s">
        <v>497</v>
      </c>
      <c r="P27" s="225"/>
      <c r="Q27" s="228"/>
      <c r="R27" s="228"/>
      <c r="S27" s="225"/>
      <c r="T27" s="231"/>
    </row>
    <row r="28" spans="1:20" s="280" customFormat="1" ht="55.2" x14ac:dyDescent="0.25">
      <c r="A28" s="271">
        <v>21</v>
      </c>
      <c r="B28" s="281" t="s">
        <v>114</v>
      </c>
      <c r="C28" s="290" t="s">
        <v>115</v>
      </c>
      <c r="D28" s="284" t="s">
        <v>116</v>
      </c>
      <c r="E28" s="284"/>
      <c r="F28" s="290" t="s">
        <v>117</v>
      </c>
      <c r="G28" s="285" t="s">
        <v>24</v>
      </c>
      <c r="H28" s="285" t="s">
        <v>118</v>
      </c>
      <c r="I28" s="285"/>
      <c r="J28" s="285" t="s">
        <v>118</v>
      </c>
      <c r="K28" s="285"/>
      <c r="L28" s="285" t="s">
        <v>40</v>
      </c>
      <c r="M28" s="285" t="s">
        <v>41</v>
      </c>
      <c r="N28" s="276" t="s">
        <v>508</v>
      </c>
      <c r="O28" s="276" t="s">
        <v>509</v>
      </c>
      <c r="P28" s="273"/>
      <c r="Q28" s="287"/>
      <c r="R28" s="287"/>
      <c r="S28" s="273"/>
    </row>
    <row r="29" spans="1:20" s="222" customFormat="1" ht="69" x14ac:dyDescent="0.25">
      <c r="A29" s="215">
        <v>22</v>
      </c>
      <c r="B29" s="216" t="s">
        <v>435</v>
      </c>
      <c r="C29" s="218" t="s">
        <v>120</v>
      </c>
      <c r="D29" s="218" t="s">
        <v>121</v>
      </c>
      <c r="E29" s="217"/>
      <c r="F29" s="218" t="s">
        <v>122</v>
      </c>
      <c r="G29" s="219" t="s">
        <v>24</v>
      </c>
      <c r="H29" s="220"/>
      <c r="I29" s="220"/>
      <c r="J29" s="220" t="s">
        <v>122</v>
      </c>
      <c r="K29" s="220"/>
      <c r="L29" s="220" t="s">
        <v>478</v>
      </c>
      <c r="M29" s="220" t="s">
        <v>481</v>
      </c>
      <c r="N29" s="220" t="s">
        <v>505</v>
      </c>
      <c r="O29" s="220" t="s">
        <v>507</v>
      </c>
      <c r="P29" s="218"/>
      <c r="Q29" s="221"/>
      <c r="R29" s="221"/>
      <c r="S29" s="218"/>
    </row>
    <row r="30" spans="1:20" s="229" customFormat="1" ht="82.8" x14ac:dyDescent="0.25">
      <c r="A30" s="223">
        <v>23</v>
      </c>
      <c r="B30" s="224" t="s">
        <v>124</v>
      </c>
      <c r="C30" s="225" t="s">
        <v>125</v>
      </c>
      <c r="D30" s="225" t="s">
        <v>126</v>
      </c>
      <c r="E30" s="225"/>
      <c r="F30" s="225" t="s">
        <v>127</v>
      </c>
      <c r="G30" s="226" t="s">
        <v>24</v>
      </c>
      <c r="H30" s="225" t="s">
        <v>127</v>
      </c>
      <c r="I30" s="227"/>
      <c r="J30" s="225" t="s">
        <v>127</v>
      </c>
      <c r="K30" s="227"/>
      <c r="L30" s="227" t="s">
        <v>40</v>
      </c>
      <c r="M30" s="227" t="s">
        <v>41</v>
      </c>
      <c r="N30" s="227" t="s">
        <v>417</v>
      </c>
      <c r="O30" s="227" t="s">
        <v>497</v>
      </c>
      <c r="P30" s="225"/>
      <c r="Q30" s="228"/>
      <c r="R30" s="228"/>
      <c r="S30" s="225"/>
    </row>
    <row r="31" spans="1:20" s="229" customFormat="1" ht="55.2" x14ac:dyDescent="0.25">
      <c r="A31" s="223">
        <v>24</v>
      </c>
      <c r="B31" s="224" t="s">
        <v>128</v>
      </c>
      <c r="C31" s="225" t="s">
        <v>115</v>
      </c>
      <c r="D31" s="225" t="s">
        <v>129</v>
      </c>
      <c r="E31" s="225"/>
      <c r="F31" s="225" t="s">
        <v>130</v>
      </c>
      <c r="G31" s="226" t="s">
        <v>24</v>
      </c>
      <c r="H31" s="227" t="s">
        <v>131</v>
      </c>
      <c r="I31" s="227"/>
      <c r="J31" s="227" t="s">
        <v>131</v>
      </c>
      <c r="K31" s="227"/>
      <c r="L31" s="227" t="s">
        <v>40</v>
      </c>
      <c r="M31" s="227" t="s">
        <v>41</v>
      </c>
      <c r="N31" s="227" t="s">
        <v>417</v>
      </c>
      <c r="O31" s="227" t="s">
        <v>497</v>
      </c>
      <c r="P31" s="225"/>
      <c r="Q31" s="228"/>
      <c r="R31" s="228"/>
      <c r="S31" s="225"/>
    </row>
    <row r="32" spans="1:20" s="238" customFormat="1" ht="41.4" x14ac:dyDescent="0.25">
      <c r="A32" s="232">
        <v>25</v>
      </c>
      <c r="B32" s="233" t="s">
        <v>132</v>
      </c>
      <c r="C32" s="234" t="s">
        <v>133</v>
      </c>
      <c r="D32" s="234" t="s">
        <v>134</v>
      </c>
      <c r="E32" s="234"/>
      <c r="F32" s="234" t="s">
        <v>135</v>
      </c>
      <c r="G32" s="235" t="s">
        <v>24</v>
      </c>
      <c r="H32" s="236" t="s">
        <v>136</v>
      </c>
      <c r="I32" s="236"/>
      <c r="J32" s="236" t="s">
        <v>136</v>
      </c>
      <c r="K32" s="236"/>
      <c r="L32" s="236" t="s">
        <v>40</v>
      </c>
      <c r="M32" s="236" t="s">
        <v>41</v>
      </c>
      <c r="N32" s="236" t="s">
        <v>469</v>
      </c>
      <c r="O32" s="236" t="s">
        <v>510</v>
      </c>
      <c r="P32" s="234"/>
      <c r="Q32" s="237"/>
      <c r="R32" s="237"/>
      <c r="S32" s="234"/>
    </row>
    <row r="33" spans="1:20" x14ac:dyDescent="0.25">
      <c r="A33" s="37" t="s">
        <v>138</v>
      </c>
      <c r="B33" s="38"/>
      <c r="C33" s="38"/>
      <c r="D33" s="38"/>
      <c r="E33" s="38"/>
      <c r="F33" s="38"/>
      <c r="G33" s="98">
        <f>0+100000+660000+501600+0+0+0+80000+700000</f>
        <v>2041600</v>
      </c>
      <c r="H33" s="38"/>
      <c r="I33" s="98">
        <f>G33/2</f>
        <v>1020800</v>
      </c>
      <c r="J33" s="99"/>
      <c r="K33" s="98">
        <f>G33/2</f>
        <v>1020800</v>
      </c>
      <c r="L33" s="98"/>
      <c r="M33" s="98"/>
      <c r="N33" s="98"/>
      <c r="O33" s="98"/>
      <c r="P33" s="104"/>
      <c r="Q33" s="98">
        <f>SUM(Q18:Q32)</f>
        <v>0</v>
      </c>
      <c r="R33" s="98"/>
      <c r="S33" s="99">
        <f>SUM(S18:S32)</f>
        <v>0</v>
      </c>
    </row>
    <row r="34" spans="1:20" x14ac:dyDescent="0.25">
      <c r="A34" s="37" t="s">
        <v>139</v>
      </c>
      <c r="B34" s="38"/>
      <c r="C34" s="38"/>
      <c r="D34" s="38"/>
      <c r="E34" s="38"/>
      <c r="F34" s="38"/>
      <c r="G34" s="98"/>
      <c r="H34" s="38"/>
      <c r="I34" s="98"/>
      <c r="J34" s="99"/>
      <c r="K34" s="98"/>
      <c r="L34" s="98"/>
      <c r="M34" s="98"/>
      <c r="N34" s="98"/>
      <c r="O34" s="98"/>
      <c r="P34" s="104"/>
      <c r="Q34" s="105"/>
      <c r="R34" s="105"/>
      <c r="S34" s="104"/>
    </row>
    <row r="35" spans="1:20" s="280" customFormat="1" ht="110.4" x14ac:dyDescent="0.25">
      <c r="A35" s="271">
        <v>26</v>
      </c>
      <c r="B35" s="289" t="s">
        <v>140</v>
      </c>
      <c r="C35" s="273" t="s">
        <v>141</v>
      </c>
      <c r="D35" s="273" t="s">
        <v>142</v>
      </c>
      <c r="E35" s="273"/>
      <c r="F35" s="273" t="s">
        <v>143</v>
      </c>
      <c r="G35" s="283" t="s">
        <v>24</v>
      </c>
      <c r="H35" s="276"/>
      <c r="I35" s="276"/>
      <c r="J35" s="273" t="s">
        <v>143</v>
      </c>
      <c r="K35" s="276"/>
      <c r="L35" s="276" t="s">
        <v>40</v>
      </c>
      <c r="M35" s="276" t="s">
        <v>41</v>
      </c>
      <c r="N35" s="276" t="s">
        <v>508</v>
      </c>
      <c r="O35" s="276" t="s">
        <v>509</v>
      </c>
      <c r="P35" s="282"/>
      <c r="Q35" s="276"/>
      <c r="R35" s="276"/>
      <c r="S35" s="282"/>
    </row>
    <row r="36" spans="1:20" s="238" customFormat="1" ht="72" customHeight="1" x14ac:dyDescent="0.25">
      <c r="A36" s="232">
        <v>27</v>
      </c>
      <c r="B36" s="233" t="s">
        <v>146</v>
      </c>
      <c r="C36" s="234" t="s">
        <v>147</v>
      </c>
      <c r="D36" s="234" t="s">
        <v>148</v>
      </c>
      <c r="E36" s="234"/>
      <c r="F36" s="239"/>
      <c r="G36" s="235" t="s">
        <v>24</v>
      </c>
      <c r="H36" s="236"/>
      <c r="I36" s="236"/>
      <c r="J36" s="236"/>
      <c r="K36" s="236"/>
      <c r="L36" s="236" t="s">
        <v>40</v>
      </c>
      <c r="M36" s="236" t="s">
        <v>41</v>
      </c>
      <c r="N36" s="236" t="s">
        <v>469</v>
      </c>
      <c r="O36" s="236" t="s">
        <v>494</v>
      </c>
      <c r="P36" s="234"/>
      <c r="Q36" s="237"/>
      <c r="R36" s="237"/>
      <c r="S36" s="234"/>
    </row>
    <row r="37" spans="1:20" s="280" customFormat="1" ht="110.4" x14ac:dyDescent="0.25">
      <c r="A37" s="271">
        <v>28</v>
      </c>
      <c r="B37" s="286" t="s">
        <v>436</v>
      </c>
      <c r="C37" s="273" t="s">
        <v>151</v>
      </c>
      <c r="D37" s="273" t="s">
        <v>152</v>
      </c>
      <c r="E37" s="273"/>
      <c r="F37" s="273" t="s">
        <v>153</v>
      </c>
      <c r="G37" s="283" t="s">
        <v>24</v>
      </c>
      <c r="H37" s="273" t="s">
        <v>154</v>
      </c>
      <c r="I37" s="276"/>
      <c r="J37" s="273" t="s">
        <v>154</v>
      </c>
      <c r="K37" s="276"/>
      <c r="L37" s="276" t="s">
        <v>478</v>
      </c>
      <c r="M37" s="276" t="s">
        <v>483</v>
      </c>
      <c r="N37" s="276" t="s">
        <v>508</v>
      </c>
      <c r="O37" s="276" t="s">
        <v>509</v>
      </c>
      <c r="P37" s="273"/>
      <c r="Q37" s="287"/>
      <c r="R37" s="287"/>
      <c r="S37" s="273"/>
    </row>
    <row r="38" spans="1:20" s="229" customFormat="1" ht="41.4" x14ac:dyDescent="0.25">
      <c r="A38" s="223">
        <v>29</v>
      </c>
      <c r="B38" s="240" t="s">
        <v>156</v>
      </c>
      <c r="C38" s="225" t="s">
        <v>52</v>
      </c>
      <c r="D38" s="225" t="s">
        <v>157</v>
      </c>
      <c r="E38" s="225"/>
      <c r="F38" s="225" t="s">
        <v>158</v>
      </c>
      <c r="G38" s="226" t="s">
        <v>24</v>
      </c>
      <c r="H38" s="225" t="s">
        <v>158</v>
      </c>
      <c r="I38" s="227"/>
      <c r="J38" s="225" t="s">
        <v>158</v>
      </c>
      <c r="K38" s="227"/>
      <c r="L38" s="227" t="s">
        <v>40</v>
      </c>
      <c r="M38" s="227" t="s">
        <v>41</v>
      </c>
      <c r="N38" s="227" t="s">
        <v>417</v>
      </c>
      <c r="O38" s="227" t="s">
        <v>497</v>
      </c>
      <c r="P38" s="225"/>
      <c r="Q38" s="228"/>
      <c r="R38" s="228"/>
      <c r="S38" s="225"/>
      <c r="T38" s="231"/>
    </row>
    <row r="39" spans="1:20" s="280" customFormat="1" ht="41.4" x14ac:dyDescent="0.25">
      <c r="A39" s="271">
        <v>30</v>
      </c>
      <c r="B39" s="288" t="s">
        <v>160</v>
      </c>
      <c r="C39" s="273" t="s">
        <v>43</v>
      </c>
      <c r="D39" s="273" t="s">
        <v>161</v>
      </c>
      <c r="E39" s="273"/>
      <c r="F39" s="273" t="s">
        <v>162</v>
      </c>
      <c r="G39" s="283" t="s">
        <v>24</v>
      </c>
      <c r="H39" s="276"/>
      <c r="I39" s="276"/>
      <c r="J39" s="273" t="s">
        <v>162</v>
      </c>
      <c r="K39" s="276"/>
      <c r="L39" s="276" t="s">
        <v>40</v>
      </c>
      <c r="M39" s="276" t="s">
        <v>41</v>
      </c>
      <c r="N39" s="276" t="s">
        <v>508</v>
      </c>
      <c r="O39" s="276" t="s">
        <v>509</v>
      </c>
      <c r="P39" s="273"/>
      <c r="Q39" s="287"/>
      <c r="R39" s="287"/>
      <c r="S39" s="273"/>
    </row>
    <row r="40" spans="1:20" s="229" customFormat="1" ht="44.4" customHeight="1" x14ac:dyDescent="0.25">
      <c r="A40" s="223">
        <v>31</v>
      </c>
      <c r="B40" s="224" t="s">
        <v>163</v>
      </c>
      <c r="C40" s="225" t="s">
        <v>164</v>
      </c>
      <c r="D40" s="225" t="s">
        <v>165</v>
      </c>
      <c r="E40" s="225"/>
      <c r="F40" s="225" t="s">
        <v>166</v>
      </c>
      <c r="G40" s="226" t="s">
        <v>24</v>
      </c>
      <c r="H40" s="225" t="s">
        <v>167</v>
      </c>
      <c r="I40" s="227"/>
      <c r="J40" s="225" t="s">
        <v>167</v>
      </c>
      <c r="K40" s="227"/>
      <c r="L40" s="227" t="s">
        <v>40</v>
      </c>
      <c r="M40" s="227" t="s">
        <v>41</v>
      </c>
      <c r="N40" s="227" t="s">
        <v>417</v>
      </c>
      <c r="O40" s="227" t="s">
        <v>497</v>
      </c>
      <c r="P40" s="241"/>
      <c r="Q40" s="242"/>
      <c r="R40" s="243"/>
      <c r="S40" s="244"/>
      <c r="T40" s="231"/>
    </row>
    <row r="41" spans="1:20" s="229" customFormat="1" ht="58.2" customHeight="1" x14ac:dyDescent="0.25">
      <c r="A41" s="223">
        <v>32</v>
      </c>
      <c r="B41" s="245" t="s">
        <v>168</v>
      </c>
      <c r="C41" s="225" t="s">
        <v>169</v>
      </c>
      <c r="D41" s="225" t="s">
        <v>170</v>
      </c>
      <c r="E41" s="225"/>
      <c r="F41" s="225" t="s">
        <v>171</v>
      </c>
      <c r="G41" s="226" t="s">
        <v>24</v>
      </c>
      <c r="H41" s="227" t="s">
        <v>172</v>
      </c>
      <c r="I41" s="227"/>
      <c r="J41" s="227" t="s">
        <v>172</v>
      </c>
      <c r="K41" s="227"/>
      <c r="L41" s="227" t="s">
        <v>40</v>
      </c>
      <c r="M41" s="227" t="s">
        <v>41</v>
      </c>
      <c r="N41" s="227" t="s">
        <v>417</v>
      </c>
      <c r="O41" s="227" t="s">
        <v>497</v>
      </c>
      <c r="P41" s="225"/>
      <c r="Q41" s="228"/>
      <c r="R41" s="228"/>
      <c r="S41" s="225"/>
      <c r="T41" s="231"/>
    </row>
    <row r="42" spans="1:20" s="229" customFormat="1" ht="43.8" customHeight="1" x14ac:dyDescent="0.25">
      <c r="A42" s="223">
        <v>33</v>
      </c>
      <c r="B42" s="245" t="s">
        <v>174</v>
      </c>
      <c r="C42" s="225" t="s">
        <v>43</v>
      </c>
      <c r="D42" s="225" t="s">
        <v>175</v>
      </c>
      <c r="E42" s="225"/>
      <c r="F42" s="225" t="s">
        <v>176</v>
      </c>
      <c r="G42" s="226" t="s">
        <v>24</v>
      </c>
      <c r="H42" s="225" t="s">
        <v>177</v>
      </c>
      <c r="I42" s="227"/>
      <c r="J42" s="225" t="s">
        <v>177</v>
      </c>
      <c r="K42" s="227"/>
      <c r="L42" s="227" t="s">
        <v>40</v>
      </c>
      <c r="M42" s="227" t="s">
        <v>41</v>
      </c>
      <c r="N42" s="227" t="s">
        <v>417</v>
      </c>
      <c r="O42" s="227" t="s">
        <v>497</v>
      </c>
      <c r="P42" s="225"/>
      <c r="Q42" s="228"/>
      <c r="R42" s="228"/>
      <c r="S42" s="225"/>
    </row>
    <row r="43" spans="1:20" s="229" customFormat="1" ht="50.4" customHeight="1" x14ac:dyDescent="0.25">
      <c r="A43" s="223">
        <v>34</v>
      </c>
      <c r="B43" s="245" t="s">
        <v>179</v>
      </c>
      <c r="C43" s="225" t="s">
        <v>180</v>
      </c>
      <c r="D43" s="225" t="s">
        <v>181</v>
      </c>
      <c r="E43" s="225"/>
      <c r="F43" s="225" t="s">
        <v>182</v>
      </c>
      <c r="G43" s="226" t="s">
        <v>24</v>
      </c>
      <c r="H43" s="227"/>
      <c r="I43" s="227"/>
      <c r="J43" s="225" t="s">
        <v>183</v>
      </c>
      <c r="K43" s="227"/>
      <c r="L43" s="227" t="s">
        <v>40</v>
      </c>
      <c r="M43" s="227" t="s">
        <v>41</v>
      </c>
      <c r="N43" s="227" t="s">
        <v>417</v>
      </c>
      <c r="O43" s="227" t="s">
        <v>497</v>
      </c>
      <c r="P43" s="246"/>
      <c r="Q43" s="247"/>
      <c r="R43" s="247"/>
      <c r="S43" s="246"/>
    </row>
    <row r="44" spans="1:20" s="229" customFormat="1" ht="55.8" customHeight="1" x14ac:dyDescent="0.25">
      <c r="A44" s="223">
        <v>35</v>
      </c>
      <c r="B44" s="245" t="s">
        <v>184</v>
      </c>
      <c r="C44" s="225" t="s">
        <v>185</v>
      </c>
      <c r="D44" s="225" t="s">
        <v>486</v>
      </c>
      <c r="E44" s="230"/>
      <c r="F44" s="225" t="s">
        <v>187</v>
      </c>
      <c r="G44" s="226" t="s">
        <v>24</v>
      </c>
      <c r="H44" s="225" t="s">
        <v>188</v>
      </c>
      <c r="I44" s="227"/>
      <c r="J44" s="225" t="s">
        <v>189</v>
      </c>
      <c r="K44" s="227"/>
      <c r="L44" s="227" t="s">
        <v>40</v>
      </c>
      <c r="M44" s="227" t="s">
        <v>41</v>
      </c>
      <c r="N44" s="227" t="s">
        <v>417</v>
      </c>
      <c r="O44" s="227" t="s">
        <v>497</v>
      </c>
      <c r="P44" s="246"/>
      <c r="Q44" s="247"/>
      <c r="R44" s="247"/>
      <c r="S44" s="246"/>
    </row>
    <row r="45" spans="1:20" s="229" customFormat="1" ht="70.2" customHeight="1" x14ac:dyDescent="0.25">
      <c r="A45" s="223">
        <v>36</v>
      </c>
      <c r="B45" s="245" t="s">
        <v>192</v>
      </c>
      <c r="C45" s="225" t="s">
        <v>193</v>
      </c>
      <c r="D45" s="225" t="s">
        <v>194</v>
      </c>
      <c r="E45" s="225"/>
      <c r="F45" s="225" t="s">
        <v>195</v>
      </c>
      <c r="G45" s="226" t="s">
        <v>24</v>
      </c>
      <c r="H45" s="225" t="s">
        <v>195</v>
      </c>
      <c r="I45" s="227"/>
      <c r="J45" s="225" t="s">
        <v>195</v>
      </c>
      <c r="K45" s="227"/>
      <c r="L45" s="227" t="s">
        <v>40</v>
      </c>
      <c r="M45" s="227" t="s">
        <v>41</v>
      </c>
      <c r="N45" s="227" t="s">
        <v>417</v>
      </c>
      <c r="O45" s="227" t="s">
        <v>497</v>
      </c>
      <c r="P45" s="246"/>
      <c r="Q45" s="248"/>
      <c r="R45" s="248"/>
      <c r="S45" s="185"/>
    </row>
    <row r="46" spans="1:20" s="280" customFormat="1" ht="69" x14ac:dyDescent="0.25">
      <c r="A46" s="271">
        <v>37</v>
      </c>
      <c r="B46" s="281" t="s">
        <v>197</v>
      </c>
      <c r="C46" s="273" t="s">
        <v>198</v>
      </c>
      <c r="D46" s="273" t="s">
        <v>199</v>
      </c>
      <c r="E46" s="273"/>
      <c r="F46" s="282"/>
      <c r="G46" s="283" t="s">
        <v>24</v>
      </c>
      <c r="H46" s="276"/>
      <c r="I46" s="276"/>
      <c r="J46" s="276"/>
      <c r="K46" s="276"/>
      <c r="L46" s="276" t="s">
        <v>40</v>
      </c>
      <c r="M46" s="276" t="s">
        <v>41</v>
      </c>
      <c r="N46" s="276" t="s">
        <v>508</v>
      </c>
      <c r="O46" s="276" t="s">
        <v>509</v>
      </c>
      <c r="P46" s="284"/>
      <c r="Q46" s="285"/>
      <c r="R46" s="285"/>
      <c r="S46" s="284"/>
    </row>
    <row r="47" spans="1:20" s="222" customFormat="1" ht="41.4" x14ac:dyDescent="0.25">
      <c r="A47" s="215">
        <v>38</v>
      </c>
      <c r="B47" s="249" t="s">
        <v>437</v>
      </c>
      <c r="C47" s="218" t="s">
        <v>43</v>
      </c>
      <c r="D47" s="218" t="s">
        <v>202</v>
      </c>
      <c r="E47" s="218"/>
      <c r="F47" s="217"/>
      <c r="G47" s="219" t="s">
        <v>24</v>
      </c>
      <c r="H47" s="220"/>
      <c r="I47" s="220"/>
      <c r="J47" s="220"/>
      <c r="K47" s="220"/>
      <c r="L47" s="220" t="s">
        <v>26</v>
      </c>
      <c r="M47" s="220" t="s">
        <v>71</v>
      </c>
      <c r="N47" s="220" t="s">
        <v>505</v>
      </c>
      <c r="O47" s="220" t="s">
        <v>507</v>
      </c>
      <c r="P47" s="250"/>
      <c r="Q47" s="219"/>
      <c r="R47" s="219"/>
      <c r="S47" s="250"/>
      <c r="T47" s="251"/>
    </row>
    <row r="48" spans="1:20" s="259" customFormat="1" ht="41.4" x14ac:dyDescent="0.25">
      <c r="A48" s="252">
        <v>39</v>
      </c>
      <c r="B48" s="253" t="s">
        <v>203</v>
      </c>
      <c r="C48" s="254" t="s">
        <v>204</v>
      </c>
      <c r="D48" s="254" t="s">
        <v>205</v>
      </c>
      <c r="E48" s="254"/>
      <c r="F48" s="254" t="s">
        <v>206</v>
      </c>
      <c r="G48" s="255" t="s">
        <v>24</v>
      </c>
      <c r="H48" s="256" t="s">
        <v>207</v>
      </c>
      <c r="I48" s="256"/>
      <c r="J48" s="256" t="s">
        <v>207</v>
      </c>
      <c r="K48" s="256"/>
      <c r="L48" s="256" t="s">
        <v>40</v>
      </c>
      <c r="M48" s="256" t="s">
        <v>41</v>
      </c>
      <c r="N48" s="256" t="s">
        <v>418</v>
      </c>
      <c r="O48" s="256" t="s">
        <v>495</v>
      </c>
      <c r="P48" s="257"/>
      <c r="Q48" s="258"/>
      <c r="R48" s="258"/>
      <c r="S48" s="257"/>
    </row>
    <row r="49" spans="1:20" s="206" customFormat="1" ht="82.8" customHeight="1" x14ac:dyDescent="0.25">
      <c r="A49" s="200">
        <v>40</v>
      </c>
      <c r="B49" s="208" t="s">
        <v>208</v>
      </c>
      <c r="C49" s="209" t="s">
        <v>209</v>
      </c>
      <c r="D49" s="209" t="s">
        <v>210</v>
      </c>
      <c r="E49" s="209"/>
      <c r="F49" s="209" t="s">
        <v>211</v>
      </c>
      <c r="G49" s="211" t="s">
        <v>24</v>
      </c>
      <c r="H49" s="211" t="s">
        <v>212</v>
      </c>
      <c r="I49" s="211"/>
      <c r="J49" s="211" t="s">
        <v>212</v>
      </c>
      <c r="K49" s="211"/>
      <c r="L49" s="211" t="s">
        <v>40</v>
      </c>
      <c r="M49" s="211" t="s">
        <v>41</v>
      </c>
      <c r="N49" s="205" t="s">
        <v>417</v>
      </c>
      <c r="O49" s="205" t="s">
        <v>497</v>
      </c>
      <c r="P49" s="214"/>
      <c r="Q49" s="260"/>
      <c r="R49" s="211"/>
      <c r="S49" s="214"/>
    </row>
    <row r="50" spans="1:20" s="259" customFormat="1" ht="69" x14ac:dyDescent="0.25">
      <c r="A50" s="252">
        <v>41</v>
      </c>
      <c r="B50" s="253" t="s">
        <v>213</v>
      </c>
      <c r="C50" s="254" t="s">
        <v>214</v>
      </c>
      <c r="D50" s="254" t="s">
        <v>215</v>
      </c>
      <c r="E50" s="254"/>
      <c r="F50" s="254" t="s">
        <v>216</v>
      </c>
      <c r="G50" s="255" t="s">
        <v>24</v>
      </c>
      <c r="H50" s="256" t="s">
        <v>217</v>
      </c>
      <c r="I50" s="256"/>
      <c r="J50" s="256" t="s">
        <v>217</v>
      </c>
      <c r="K50" s="256"/>
      <c r="L50" s="256" t="s">
        <v>40</v>
      </c>
      <c r="M50" s="256" t="s">
        <v>41</v>
      </c>
      <c r="N50" s="256" t="s">
        <v>418</v>
      </c>
      <c r="O50" s="256" t="s">
        <v>495</v>
      </c>
      <c r="P50" s="257"/>
      <c r="Q50" s="258"/>
      <c r="R50" s="258"/>
      <c r="S50" s="257"/>
    </row>
    <row r="51" spans="1:20" s="259" customFormat="1" ht="86.4" customHeight="1" x14ac:dyDescent="0.25">
      <c r="A51" s="252">
        <v>42</v>
      </c>
      <c r="B51" s="253" t="s">
        <v>219</v>
      </c>
      <c r="C51" s="254" t="s">
        <v>220</v>
      </c>
      <c r="D51" s="254" t="s">
        <v>221</v>
      </c>
      <c r="E51" s="254"/>
      <c r="F51" s="254" t="s">
        <v>222</v>
      </c>
      <c r="G51" s="255" t="s">
        <v>24</v>
      </c>
      <c r="H51" s="254" t="s">
        <v>223</v>
      </c>
      <c r="I51" s="256"/>
      <c r="J51" s="254" t="s">
        <v>223</v>
      </c>
      <c r="K51" s="256"/>
      <c r="L51" s="256" t="s">
        <v>40</v>
      </c>
      <c r="M51" s="256" t="s">
        <v>41</v>
      </c>
      <c r="N51" s="256" t="s">
        <v>418</v>
      </c>
      <c r="O51" s="256" t="s">
        <v>495</v>
      </c>
      <c r="P51" s="257"/>
      <c r="Q51" s="258"/>
      <c r="R51" s="258"/>
      <c r="S51" s="257"/>
    </row>
    <row r="52" spans="1:20" s="259" customFormat="1" ht="71.25" customHeight="1" x14ac:dyDescent="0.25">
      <c r="A52" s="252">
        <v>43</v>
      </c>
      <c r="B52" s="253" t="s">
        <v>225</v>
      </c>
      <c r="C52" s="254" t="s">
        <v>226</v>
      </c>
      <c r="D52" s="254" t="s">
        <v>227</v>
      </c>
      <c r="E52" s="254"/>
      <c r="F52" s="254" t="s">
        <v>228</v>
      </c>
      <c r="G52" s="255" t="s">
        <v>24</v>
      </c>
      <c r="H52" s="256"/>
      <c r="I52" s="256"/>
      <c r="J52" s="256"/>
      <c r="K52" s="256"/>
      <c r="L52" s="256" t="s">
        <v>40</v>
      </c>
      <c r="M52" s="256" t="s">
        <v>41</v>
      </c>
      <c r="N52" s="256" t="s">
        <v>418</v>
      </c>
      <c r="O52" s="256" t="s">
        <v>495</v>
      </c>
      <c r="P52" s="261"/>
      <c r="Q52" s="262"/>
      <c r="R52" s="262"/>
      <c r="S52" s="263"/>
    </row>
    <row r="53" spans="1:20" x14ac:dyDescent="0.25">
      <c r="A53" s="37" t="s">
        <v>230</v>
      </c>
      <c r="B53" s="38"/>
      <c r="C53" s="38"/>
      <c r="D53" s="38"/>
      <c r="E53" s="38"/>
      <c r="F53" s="38"/>
      <c r="G53" s="98">
        <f>350000+150000+0+710000+77000+100000+20000+0+40000+100000+160000+200000</f>
        <v>1907000</v>
      </c>
      <c r="H53" s="38"/>
      <c r="I53" s="98">
        <f>G53/2</f>
        <v>953500</v>
      </c>
      <c r="J53" s="99"/>
      <c r="K53" s="98">
        <f>G53/2</f>
        <v>953500</v>
      </c>
      <c r="L53" s="98"/>
      <c r="M53" s="98"/>
      <c r="N53" s="98"/>
      <c r="O53" s="98"/>
      <c r="P53" s="106"/>
      <c r="Q53" s="98">
        <f>SUM(Q35:Q52)</f>
        <v>0</v>
      </c>
      <c r="R53" s="98"/>
      <c r="S53" s="99">
        <f>SUM(S35:S52)</f>
        <v>0</v>
      </c>
    </row>
    <row r="54" spans="1:20" x14ac:dyDescent="0.25">
      <c r="A54" s="37" t="s">
        <v>231</v>
      </c>
      <c r="B54" s="38"/>
      <c r="C54" s="38"/>
      <c r="D54" s="38"/>
      <c r="E54" s="38"/>
      <c r="F54" s="38"/>
      <c r="G54" s="98"/>
      <c r="H54" s="38"/>
      <c r="I54" s="98"/>
      <c r="J54" s="99"/>
      <c r="K54" s="98"/>
      <c r="L54" s="98"/>
      <c r="M54" s="98"/>
      <c r="N54" s="98"/>
      <c r="O54" s="98"/>
      <c r="P54" s="106"/>
      <c r="Q54" s="107"/>
      <c r="R54" s="107"/>
      <c r="S54" s="108"/>
    </row>
    <row r="55" spans="1:20" ht="69" x14ac:dyDescent="0.25">
      <c r="A55" s="25">
        <v>44</v>
      </c>
      <c r="B55" s="14" t="s">
        <v>438</v>
      </c>
      <c r="C55" s="4" t="s">
        <v>43</v>
      </c>
      <c r="D55" s="4" t="s">
        <v>233</v>
      </c>
      <c r="E55" s="4" t="s">
        <v>234</v>
      </c>
      <c r="F55" s="4"/>
      <c r="G55" s="82">
        <v>50000</v>
      </c>
      <c r="H55" s="34"/>
      <c r="I55" s="34">
        <f>$G55/2</f>
        <v>25000</v>
      </c>
      <c r="J55" s="34"/>
      <c r="K55" s="34">
        <f>$G55/2</f>
        <v>25000</v>
      </c>
      <c r="L55" s="33" t="s">
        <v>478</v>
      </c>
      <c r="M55" s="33" t="s">
        <v>484</v>
      </c>
      <c r="N55" s="33" t="s">
        <v>511</v>
      </c>
      <c r="O55" s="33"/>
      <c r="P55" s="83"/>
      <c r="Q55" s="34"/>
      <c r="R55" s="34"/>
      <c r="S55" s="90"/>
    </row>
    <row r="56" spans="1:20" s="206" customFormat="1" ht="105" customHeight="1" x14ac:dyDescent="0.25">
      <c r="A56" s="200">
        <v>45</v>
      </c>
      <c r="B56" s="264" t="s">
        <v>235</v>
      </c>
      <c r="C56" s="203" t="s">
        <v>236</v>
      </c>
      <c r="D56" s="203" t="s">
        <v>237</v>
      </c>
      <c r="E56" s="203" t="s">
        <v>238</v>
      </c>
      <c r="F56" s="203"/>
      <c r="G56" s="265">
        <v>0</v>
      </c>
      <c r="H56" s="266"/>
      <c r="I56" s="266">
        <f>$G56/2</f>
        <v>0</v>
      </c>
      <c r="J56" s="266"/>
      <c r="K56" s="266">
        <f>$G56/2</f>
        <v>0</v>
      </c>
      <c r="L56" s="205" t="s">
        <v>40</v>
      </c>
      <c r="M56" s="205" t="s">
        <v>41</v>
      </c>
      <c r="N56" s="205" t="s">
        <v>417</v>
      </c>
      <c r="O56" s="205" t="s">
        <v>497</v>
      </c>
      <c r="P56" s="267"/>
      <c r="Q56" s="266"/>
      <c r="R56" s="266"/>
      <c r="S56" s="268"/>
    </row>
    <row r="57" spans="1:20" s="206" customFormat="1" ht="74.25" customHeight="1" x14ac:dyDescent="0.25">
      <c r="A57" s="200">
        <v>46</v>
      </c>
      <c r="B57" s="264" t="s">
        <v>235</v>
      </c>
      <c r="C57" s="203" t="s">
        <v>43</v>
      </c>
      <c r="D57" s="203" t="s">
        <v>239</v>
      </c>
      <c r="E57" s="203" t="s">
        <v>240</v>
      </c>
      <c r="F57" s="203"/>
      <c r="G57" s="265">
        <v>0</v>
      </c>
      <c r="H57" s="266"/>
      <c r="I57" s="266">
        <f>$G57/2</f>
        <v>0</v>
      </c>
      <c r="J57" s="266"/>
      <c r="K57" s="266">
        <f>$G57/2</f>
        <v>0</v>
      </c>
      <c r="L57" s="205" t="s">
        <v>40</v>
      </c>
      <c r="M57" s="205" t="s">
        <v>41</v>
      </c>
      <c r="N57" s="205" t="s">
        <v>417</v>
      </c>
      <c r="O57" s="205" t="s">
        <v>497</v>
      </c>
      <c r="P57" s="267"/>
      <c r="Q57" s="266"/>
      <c r="R57" s="266"/>
      <c r="S57" s="268"/>
    </row>
    <row r="58" spans="1:20" s="206" customFormat="1" ht="82.8" x14ac:dyDescent="0.25">
      <c r="A58" s="200">
        <v>47</v>
      </c>
      <c r="B58" s="264" t="s">
        <v>235</v>
      </c>
      <c r="C58" s="203" t="s">
        <v>241</v>
      </c>
      <c r="D58" s="203" t="s">
        <v>242</v>
      </c>
      <c r="E58" s="203" t="s">
        <v>243</v>
      </c>
      <c r="F58" s="203"/>
      <c r="G58" s="265">
        <v>0</v>
      </c>
      <c r="H58" s="266"/>
      <c r="I58" s="266">
        <f t="shared" ref="I58:I77" si="0">$G58/2</f>
        <v>0</v>
      </c>
      <c r="J58" s="266"/>
      <c r="K58" s="266">
        <f t="shared" ref="K58:K77" si="1">$G58/2</f>
        <v>0</v>
      </c>
      <c r="L58" s="205" t="s">
        <v>40</v>
      </c>
      <c r="M58" s="205" t="s">
        <v>41</v>
      </c>
      <c r="N58" s="205" t="s">
        <v>417</v>
      </c>
      <c r="O58" s="205" t="s">
        <v>497</v>
      </c>
      <c r="P58" s="269"/>
      <c r="Q58" s="266"/>
      <c r="R58" s="266"/>
      <c r="S58" s="268"/>
    </row>
    <row r="59" spans="1:20" s="206" customFormat="1" ht="55.2" x14ac:dyDescent="0.25">
      <c r="A59" s="200">
        <v>48</v>
      </c>
      <c r="B59" s="270" t="s">
        <v>235</v>
      </c>
      <c r="C59" s="203" t="s">
        <v>244</v>
      </c>
      <c r="D59" s="203" t="s">
        <v>245</v>
      </c>
      <c r="E59" s="203" t="s">
        <v>246</v>
      </c>
      <c r="F59" s="203"/>
      <c r="G59" s="265">
        <v>83730</v>
      </c>
      <c r="H59" s="266"/>
      <c r="I59" s="266">
        <f t="shared" si="0"/>
        <v>41865</v>
      </c>
      <c r="J59" s="266"/>
      <c r="K59" s="266">
        <f t="shared" si="1"/>
        <v>41865</v>
      </c>
      <c r="L59" s="205" t="s">
        <v>40</v>
      </c>
      <c r="M59" s="205" t="s">
        <v>41</v>
      </c>
      <c r="N59" s="205" t="s">
        <v>417</v>
      </c>
      <c r="O59" s="205" t="s">
        <v>497</v>
      </c>
      <c r="P59" s="269"/>
      <c r="Q59" s="266"/>
      <c r="R59" s="266"/>
      <c r="S59" s="268"/>
    </row>
    <row r="60" spans="1:20" s="280" customFormat="1" ht="69" x14ac:dyDescent="0.25">
      <c r="A60" s="271">
        <v>49</v>
      </c>
      <c r="B60" s="272" t="s">
        <v>439</v>
      </c>
      <c r="C60" s="273" t="s">
        <v>249</v>
      </c>
      <c r="D60" s="273" t="s">
        <v>250</v>
      </c>
      <c r="E60" s="273" t="s">
        <v>251</v>
      </c>
      <c r="F60" s="273"/>
      <c r="G60" s="274">
        <v>75000</v>
      </c>
      <c r="H60" s="275"/>
      <c r="I60" s="275">
        <f t="shared" si="0"/>
        <v>37500</v>
      </c>
      <c r="J60" s="275"/>
      <c r="K60" s="275">
        <f t="shared" si="1"/>
        <v>37500</v>
      </c>
      <c r="L60" s="276" t="s">
        <v>478</v>
      </c>
      <c r="M60" s="276" t="s">
        <v>252</v>
      </c>
      <c r="N60" s="276" t="s">
        <v>508</v>
      </c>
      <c r="O60" s="276" t="s">
        <v>509</v>
      </c>
      <c r="P60" s="277"/>
      <c r="Q60" s="275"/>
      <c r="R60" s="275"/>
      <c r="S60" s="278"/>
      <c r="T60" s="279"/>
    </row>
    <row r="61" spans="1:20" s="206" customFormat="1" ht="118.8" customHeight="1" x14ac:dyDescent="0.25">
      <c r="A61" s="200">
        <v>50</v>
      </c>
      <c r="B61" s="264" t="s">
        <v>253</v>
      </c>
      <c r="C61" s="209" t="s">
        <v>254</v>
      </c>
      <c r="D61" s="209" t="s">
        <v>255</v>
      </c>
      <c r="E61" s="214" t="s">
        <v>256</v>
      </c>
      <c r="F61" s="214"/>
      <c r="G61" s="293">
        <v>57720</v>
      </c>
      <c r="H61" s="293"/>
      <c r="I61" s="293">
        <f t="shared" si="0"/>
        <v>28860</v>
      </c>
      <c r="J61" s="293"/>
      <c r="K61" s="293">
        <f t="shared" si="1"/>
        <v>28860</v>
      </c>
      <c r="L61" s="211" t="s">
        <v>40</v>
      </c>
      <c r="M61" s="211" t="s">
        <v>41</v>
      </c>
      <c r="N61" s="205" t="s">
        <v>417</v>
      </c>
      <c r="O61" s="205" t="s">
        <v>497</v>
      </c>
      <c r="P61" s="203"/>
      <c r="Q61" s="212"/>
      <c r="R61" s="207"/>
      <c r="S61" s="203"/>
    </row>
    <row r="62" spans="1:20" s="280" customFormat="1" ht="65.400000000000006" customHeight="1" x14ac:dyDescent="0.25">
      <c r="A62" s="271">
        <v>51</v>
      </c>
      <c r="B62" s="294" t="s">
        <v>257</v>
      </c>
      <c r="C62" s="290" t="s">
        <v>43</v>
      </c>
      <c r="D62" s="290" t="s">
        <v>258</v>
      </c>
      <c r="E62" s="290" t="s">
        <v>259</v>
      </c>
      <c r="F62" s="290" t="s">
        <v>260</v>
      </c>
      <c r="G62" s="285"/>
      <c r="H62" s="285"/>
      <c r="I62" s="295">
        <f t="shared" si="0"/>
        <v>0</v>
      </c>
      <c r="J62" s="285"/>
      <c r="K62" s="295">
        <f t="shared" si="1"/>
        <v>0</v>
      </c>
      <c r="L62" s="285" t="s">
        <v>40</v>
      </c>
      <c r="M62" s="285" t="s">
        <v>41</v>
      </c>
      <c r="N62" s="276" t="s">
        <v>508</v>
      </c>
      <c r="O62" s="276" t="s">
        <v>509</v>
      </c>
      <c r="P62" s="277"/>
      <c r="Q62" s="296"/>
      <c r="R62" s="275"/>
      <c r="S62" s="278"/>
    </row>
    <row r="63" spans="1:20" s="206" customFormat="1" ht="41.4" x14ac:dyDescent="0.25">
      <c r="A63" s="200">
        <v>52</v>
      </c>
      <c r="B63" s="270" t="s">
        <v>253</v>
      </c>
      <c r="C63" s="203" t="s">
        <v>261</v>
      </c>
      <c r="D63" s="203" t="s">
        <v>262</v>
      </c>
      <c r="E63" s="203" t="s">
        <v>263</v>
      </c>
      <c r="F63" s="203"/>
      <c r="G63" s="265">
        <v>72000</v>
      </c>
      <c r="H63" s="266"/>
      <c r="I63" s="266">
        <f t="shared" si="0"/>
        <v>36000</v>
      </c>
      <c r="J63" s="266"/>
      <c r="K63" s="266">
        <f t="shared" si="1"/>
        <v>36000</v>
      </c>
      <c r="L63" s="205" t="s">
        <v>40</v>
      </c>
      <c r="M63" s="205" t="s">
        <v>41</v>
      </c>
      <c r="N63" s="205" t="s">
        <v>417</v>
      </c>
      <c r="O63" s="205" t="s">
        <v>497</v>
      </c>
      <c r="P63" s="214"/>
      <c r="Q63" s="204"/>
      <c r="R63" s="211"/>
      <c r="S63" s="214"/>
    </row>
    <row r="64" spans="1:20" s="259" customFormat="1" ht="41.4" x14ac:dyDescent="0.25">
      <c r="A64" s="252">
        <v>53</v>
      </c>
      <c r="B64" s="297" t="s">
        <v>253</v>
      </c>
      <c r="C64" s="298" t="s">
        <v>43</v>
      </c>
      <c r="D64" s="298" t="s">
        <v>265</v>
      </c>
      <c r="E64" s="298" t="s">
        <v>266</v>
      </c>
      <c r="F64" s="298"/>
      <c r="G64" s="299">
        <v>26000</v>
      </c>
      <c r="H64" s="299"/>
      <c r="I64" s="299">
        <f t="shared" si="0"/>
        <v>13000</v>
      </c>
      <c r="J64" s="299"/>
      <c r="K64" s="299">
        <f t="shared" si="1"/>
        <v>13000</v>
      </c>
      <c r="L64" s="258" t="s">
        <v>40</v>
      </c>
      <c r="M64" s="258" t="s">
        <v>41</v>
      </c>
      <c r="N64" s="256" t="s">
        <v>418</v>
      </c>
      <c r="O64" s="256" t="s">
        <v>495</v>
      </c>
      <c r="P64" s="300"/>
      <c r="Q64" s="301"/>
      <c r="R64" s="302"/>
      <c r="S64" s="254"/>
    </row>
    <row r="65" spans="1:21" s="259" customFormat="1" ht="82.8" customHeight="1" x14ac:dyDescent="0.25">
      <c r="A65" s="303">
        <v>54</v>
      </c>
      <c r="B65" s="304" t="s">
        <v>440</v>
      </c>
      <c r="C65" s="305" t="s">
        <v>268</v>
      </c>
      <c r="D65" s="305" t="s">
        <v>269</v>
      </c>
      <c r="E65" s="305" t="s">
        <v>270</v>
      </c>
      <c r="F65" s="305" t="s">
        <v>271</v>
      </c>
      <c r="G65" s="306">
        <v>150000</v>
      </c>
      <c r="H65" s="306"/>
      <c r="I65" s="307">
        <f t="shared" si="0"/>
        <v>75000</v>
      </c>
      <c r="J65" s="306"/>
      <c r="K65" s="307">
        <f t="shared" si="1"/>
        <v>75000</v>
      </c>
      <c r="L65" s="308" t="s">
        <v>26</v>
      </c>
      <c r="M65" s="308" t="s">
        <v>272</v>
      </c>
      <c r="N65" s="256" t="s">
        <v>418</v>
      </c>
      <c r="O65" s="256" t="s">
        <v>495</v>
      </c>
      <c r="P65" s="300"/>
      <c r="Q65" s="302"/>
      <c r="R65" s="302"/>
      <c r="S65" s="254"/>
    </row>
    <row r="66" spans="1:21" s="259" customFormat="1" ht="96.6" x14ac:dyDescent="0.25">
      <c r="A66" s="252">
        <v>55</v>
      </c>
      <c r="B66" s="297" t="s">
        <v>441</v>
      </c>
      <c r="C66" s="254" t="s">
        <v>275</v>
      </c>
      <c r="D66" s="254" t="s">
        <v>276</v>
      </c>
      <c r="E66" s="309" t="s">
        <v>277</v>
      </c>
      <c r="F66" s="254" t="s">
        <v>271</v>
      </c>
      <c r="G66" s="310">
        <v>150000</v>
      </c>
      <c r="H66" s="302"/>
      <c r="I66" s="262">
        <f t="shared" si="0"/>
        <v>75000</v>
      </c>
      <c r="J66" s="302"/>
      <c r="K66" s="262">
        <f t="shared" si="1"/>
        <v>75000</v>
      </c>
      <c r="L66" s="256" t="s">
        <v>26</v>
      </c>
      <c r="M66" s="256" t="s">
        <v>272</v>
      </c>
      <c r="N66" s="256" t="s">
        <v>418</v>
      </c>
      <c r="O66" s="256" t="s">
        <v>495</v>
      </c>
      <c r="P66" s="261"/>
      <c r="Q66" s="262"/>
      <c r="R66" s="262"/>
      <c r="S66" s="263"/>
    </row>
    <row r="67" spans="1:21" s="280" customFormat="1" ht="82.8" x14ac:dyDescent="0.25">
      <c r="A67" s="271">
        <v>56</v>
      </c>
      <c r="B67" s="272" t="s">
        <v>279</v>
      </c>
      <c r="C67" s="273" t="s">
        <v>280</v>
      </c>
      <c r="D67" s="273" t="s">
        <v>281</v>
      </c>
      <c r="E67" s="282" t="s">
        <v>282</v>
      </c>
      <c r="F67" s="282"/>
      <c r="G67" s="274">
        <v>100000</v>
      </c>
      <c r="H67" s="275"/>
      <c r="I67" s="275">
        <f t="shared" si="0"/>
        <v>50000</v>
      </c>
      <c r="J67" s="275"/>
      <c r="K67" s="275">
        <f t="shared" si="1"/>
        <v>50000</v>
      </c>
      <c r="L67" s="276" t="s">
        <v>40</v>
      </c>
      <c r="M67" s="276" t="s">
        <v>41</v>
      </c>
      <c r="N67" s="276" t="s">
        <v>508</v>
      </c>
      <c r="O67" s="276" t="s">
        <v>509</v>
      </c>
      <c r="P67" s="277"/>
      <c r="Q67" s="275"/>
      <c r="R67" s="275"/>
      <c r="S67" s="278"/>
    </row>
    <row r="68" spans="1:21" s="222" customFormat="1" ht="82.8" x14ac:dyDescent="0.25">
      <c r="A68" s="215">
        <v>57</v>
      </c>
      <c r="B68" s="311" t="s">
        <v>283</v>
      </c>
      <c r="C68" s="218" t="s">
        <v>284</v>
      </c>
      <c r="D68" s="217" t="s">
        <v>285</v>
      </c>
      <c r="E68" s="218" t="s">
        <v>286</v>
      </c>
      <c r="F68" s="218"/>
      <c r="G68" s="312">
        <v>50000</v>
      </c>
      <c r="H68" s="313"/>
      <c r="I68" s="313">
        <f t="shared" si="0"/>
        <v>25000</v>
      </c>
      <c r="J68" s="313"/>
      <c r="K68" s="313">
        <f t="shared" si="1"/>
        <v>25000</v>
      </c>
      <c r="L68" s="220" t="s">
        <v>40</v>
      </c>
      <c r="M68" s="220" t="s">
        <v>41</v>
      </c>
      <c r="N68" s="220" t="s">
        <v>505</v>
      </c>
      <c r="O68" s="220" t="s">
        <v>507</v>
      </c>
      <c r="P68" s="314"/>
      <c r="Q68" s="313"/>
      <c r="R68" s="313"/>
      <c r="S68" s="315"/>
    </row>
    <row r="69" spans="1:21" s="259" customFormat="1" ht="96.6" x14ac:dyDescent="0.25">
      <c r="A69" s="252">
        <v>58</v>
      </c>
      <c r="B69" s="316" t="s">
        <v>442</v>
      </c>
      <c r="C69" s="254" t="s">
        <v>288</v>
      </c>
      <c r="D69" s="254" t="s">
        <v>289</v>
      </c>
      <c r="E69" s="309" t="s">
        <v>290</v>
      </c>
      <c r="F69" s="309"/>
      <c r="G69" s="317">
        <v>50000</v>
      </c>
      <c r="H69" s="262"/>
      <c r="I69" s="262">
        <f t="shared" si="0"/>
        <v>25000</v>
      </c>
      <c r="J69" s="262"/>
      <c r="K69" s="262">
        <f t="shared" si="1"/>
        <v>25000</v>
      </c>
      <c r="L69" s="256" t="s">
        <v>26</v>
      </c>
      <c r="M69" s="256" t="s">
        <v>272</v>
      </c>
      <c r="N69" s="256" t="s">
        <v>418</v>
      </c>
      <c r="O69" s="256" t="s">
        <v>495</v>
      </c>
      <c r="P69" s="261"/>
      <c r="Q69" s="262"/>
      <c r="R69" s="262"/>
      <c r="S69" s="263"/>
    </row>
    <row r="70" spans="1:21" s="259" customFormat="1" ht="82.8" x14ac:dyDescent="0.25">
      <c r="A70" s="252">
        <v>59</v>
      </c>
      <c r="B70" s="297" t="s">
        <v>443</v>
      </c>
      <c r="C70" s="254" t="s">
        <v>43</v>
      </c>
      <c r="D70" s="254" t="s">
        <v>292</v>
      </c>
      <c r="E70" s="309" t="s">
        <v>293</v>
      </c>
      <c r="F70" s="309"/>
      <c r="G70" s="317">
        <v>240000</v>
      </c>
      <c r="H70" s="262"/>
      <c r="I70" s="262">
        <f t="shared" si="0"/>
        <v>120000</v>
      </c>
      <c r="J70" s="262"/>
      <c r="K70" s="262">
        <f t="shared" si="1"/>
        <v>120000</v>
      </c>
      <c r="L70" s="256" t="s">
        <v>26</v>
      </c>
      <c r="M70" s="256" t="s">
        <v>272</v>
      </c>
      <c r="N70" s="256" t="s">
        <v>418</v>
      </c>
      <c r="O70" s="256" t="s">
        <v>495</v>
      </c>
      <c r="P70" s="318"/>
      <c r="Q70" s="262"/>
      <c r="R70" s="262"/>
      <c r="S70" s="263"/>
    </row>
    <row r="71" spans="1:21" s="259" customFormat="1" ht="69" x14ac:dyDescent="0.25">
      <c r="A71" s="252">
        <v>60</v>
      </c>
      <c r="B71" s="316" t="s">
        <v>294</v>
      </c>
      <c r="C71" s="254" t="s">
        <v>295</v>
      </c>
      <c r="D71" s="309" t="s">
        <v>296</v>
      </c>
      <c r="E71" s="254" t="s">
        <v>297</v>
      </c>
      <c r="F71" s="254"/>
      <c r="G71" s="317">
        <v>0</v>
      </c>
      <c r="H71" s="262"/>
      <c r="I71" s="262">
        <f t="shared" si="0"/>
        <v>0</v>
      </c>
      <c r="J71" s="262"/>
      <c r="K71" s="262">
        <f t="shared" si="1"/>
        <v>0</v>
      </c>
      <c r="L71" s="256" t="s">
        <v>40</v>
      </c>
      <c r="M71" s="256" t="s">
        <v>41</v>
      </c>
      <c r="N71" s="256" t="s">
        <v>418</v>
      </c>
      <c r="O71" s="256" t="s">
        <v>495</v>
      </c>
      <c r="P71" s="254"/>
      <c r="Q71" s="302"/>
      <c r="R71" s="302"/>
      <c r="S71" s="254"/>
    </row>
    <row r="72" spans="1:21" s="206" customFormat="1" ht="41.4" x14ac:dyDescent="0.25">
      <c r="A72" s="200">
        <v>61</v>
      </c>
      <c r="B72" s="264" t="s">
        <v>299</v>
      </c>
      <c r="C72" s="203" t="s">
        <v>300</v>
      </c>
      <c r="D72" s="203" t="s">
        <v>301</v>
      </c>
      <c r="E72" s="203" t="s">
        <v>302</v>
      </c>
      <c r="F72" s="203" t="s">
        <v>303</v>
      </c>
      <c r="G72" s="204"/>
      <c r="H72" s="205"/>
      <c r="I72" s="266">
        <f t="shared" si="0"/>
        <v>0</v>
      </c>
      <c r="J72" s="205"/>
      <c r="K72" s="266">
        <f t="shared" si="1"/>
        <v>0</v>
      </c>
      <c r="L72" s="205" t="s">
        <v>40</v>
      </c>
      <c r="M72" s="205" t="s">
        <v>41</v>
      </c>
      <c r="N72" s="205" t="s">
        <v>512</v>
      </c>
      <c r="O72" s="205" t="s">
        <v>513</v>
      </c>
      <c r="P72" s="269"/>
      <c r="Q72" s="266"/>
      <c r="R72" s="266"/>
      <c r="S72" s="268"/>
    </row>
    <row r="73" spans="1:21" s="280" customFormat="1" ht="69" x14ac:dyDescent="0.25">
      <c r="A73" s="271">
        <v>62</v>
      </c>
      <c r="B73" s="272" t="s">
        <v>444</v>
      </c>
      <c r="C73" s="273" t="s">
        <v>305</v>
      </c>
      <c r="D73" s="273" t="s">
        <v>306</v>
      </c>
      <c r="E73" s="273" t="s">
        <v>307</v>
      </c>
      <c r="F73" s="273"/>
      <c r="G73" s="274">
        <v>150000</v>
      </c>
      <c r="H73" s="275"/>
      <c r="I73" s="275">
        <f t="shared" si="0"/>
        <v>75000</v>
      </c>
      <c r="J73" s="275"/>
      <c r="K73" s="275">
        <f t="shared" si="1"/>
        <v>75000</v>
      </c>
      <c r="L73" s="276" t="s">
        <v>26</v>
      </c>
      <c r="M73" s="276" t="s">
        <v>272</v>
      </c>
      <c r="N73" s="276" t="s">
        <v>508</v>
      </c>
      <c r="O73" s="276" t="s">
        <v>509</v>
      </c>
      <c r="P73" s="273"/>
      <c r="Q73" s="287"/>
      <c r="R73" s="287"/>
      <c r="S73" s="273"/>
    </row>
    <row r="74" spans="1:21" s="259" customFormat="1" ht="41.4" x14ac:dyDescent="0.25">
      <c r="A74" s="252">
        <v>63</v>
      </c>
      <c r="B74" s="297" t="s">
        <v>444</v>
      </c>
      <c r="C74" s="254" t="s">
        <v>43</v>
      </c>
      <c r="D74" s="254" t="s">
        <v>308</v>
      </c>
      <c r="E74" s="254" t="s">
        <v>309</v>
      </c>
      <c r="F74" s="254" t="s">
        <v>310</v>
      </c>
      <c r="G74" s="255"/>
      <c r="H74" s="256"/>
      <c r="I74" s="262">
        <f t="shared" si="0"/>
        <v>0</v>
      </c>
      <c r="J74" s="256"/>
      <c r="K74" s="262">
        <f t="shared" si="1"/>
        <v>0</v>
      </c>
      <c r="L74" s="256" t="s">
        <v>26</v>
      </c>
      <c r="M74" s="256" t="s">
        <v>272</v>
      </c>
      <c r="N74" s="256" t="s">
        <v>418</v>
      </c>
      <c r="O74" s="256" t="s">
        <v>495</v>
      </c>
      <c r="P74" s="261"/>
      <c r="Q74" s="262"/>
      <c r="R74" s="262"/>
      <c r="S74" s="263"/>
    </row>
    <row r="75" spans="1:21" s="206" customFormat="1" ht="55.2" x14ac:dyDescent="0.25">
      <c r="A75" s="200">
        <v>64</v>
      </c>
      <c r="B75" s="270" t="s">
        <v>311</v>
      </c>
      <c r="C75" s="203" t="s">
        <v>312</v>
      </c>
      <c r="D75" s="203" t="s">
        <v>313</v>
      </c>
      <c r="E75" s="203" t="s">
        <v>314</v>
      </c>
      <c r="F75" s="202"/>
      <c r="G75" s="265">
        <v>10000</v>
      </c>
      <c r="H75" s="266"/>
      <c r="I75" s="266">
        <f t="shared" si="0"/>
        <v>5000</v>
      </c>
      <c r="J75" s="266"/>
      <c r="K75" s="266">
        <f t="shared" si="1"/>
        <v>5000</v>
      </c>
      <c r="L75" s="205" t="s">
        <v>40</v>
      </c>
      <c r="M75" s="205" t="s">
        <v>41</v>
      </c>
      <c r="N75" s="205" t="s">
        <v>417</v>
      </c>
      <c r="O75" s="205" t="s">
        <v>497</v>
      </c>
      <c r="P75" s="269"/>
      <c r="Q75" s="266"/>
      <c r="R75" s="266"/>
      <c r="S75" s="268"/>
    </row>
    <row r="76" spans="1:21" s="259" customFormat="1" ht="55.2" x14ac:dyDescent="0.25">
      <c r="A76" s="252">
        <v>65</v>
      </c>
      <c r="B76" s="316" t="s">
        <v>315</v>
      </c>
      <c r="C76" s="254" t="s">
        <v>316</v>
      </c>
      <c r="D76" s="254" t="s">
        <v>317</v>
      </c>
      <c r="E76" s="254" t="s">
        <v>318</v>
      </c>
      <c r="F76" s="254"/>
      <c r="G76" s="317">
        <v>20000</v>
      </c>
      <c r="H76" s="262"/>
      <c r="I76" s="262">
        <f t="shared" si="0"/>
        <v>10000</v>
      </c>
      <c r="J76" s="262"/>
      <c r="K76" s="262">
        <f t="shared" si="1"/>
        <v>10000</v>
      </c>
      <c r="L76" s="256" t="s">
        <v>40</v>
      </c>
      <c r="M76" s="256" t="s">
        <v>41</v>
      </c>
      <c r="N76" s="256" t="s">
        <v>418</v>
      </c>
      <c r="O76" s="256" t="s">
        <v>495</v>
      </c>
      <c r="P76" s="261"/>
      <c r="Q76" s="262"/>
      <c r="R76" s="262"/>
      <c r="S76" s="263"/>
    </row>
    <row r="77" spans="1:21" s="322" customFormat="1" ht="55.2" x14ac:dyDescent="0.25">
      <c r="A77" s="252">
        <v>66</v>
      </c>
      <c r="B77" s="297" t="s">
        <v>319</v>
      </c>
      <c r="C77" s="254" t="s">
        <v>320</v>
      </c>
      <c r="D77" s="309" t="s">
        <v>321</v>
      </c>
      <c r="E77" s="254" t="s">
        <v>322</v>
      </c>
      <c r="F77" s="254"/>
      <c r="G77" s="317">
        <v>12000</v>
      </c>
      <c r="H77" s="262"/>
      <c r="I77" s="262">
        <f t="shared" si="0"/>
        <v>6000</v>
      </c>
      <c r="J77" s="262"/>
      <c r="K77" s="262">
        <f t="shared" si="1"/>
        <v>6000</v>
      </c>
      <c r="L77" s="256" t="s">
        <v>40</v>
      </c>
      <c r="M77" s="256" t="s">
        <v>41</v>
      </c>
      <c r="N77" s="256" t="s">
        <v>418</v>
      </c>
      <c r="O77" s="256" t="s">
        <v>495</v>
      </c>
      <c r="P77" s="319"/>
      <c r="Q77" s="320"/>
      <c r="R77" s="320"/>
      <c r="S77" s="321"/>
    </row>
    <row r="78" spans="1:21" x14ac:dyDescent="0.25">
      <c r="A78" s="37" t="s">
        <v>323</v>
      </c>
      <c r="B78" s="38"/>
      <c r="C78" s="38"/>
      <c r="D78" s="38"/>
      <c r="E78" s="38"/>
      <c r="F78" s="38"/>
      <c r="G78" s="98">
        <f>SUM(G55:G77)</f>
        <v>1296450</v>
      </c>
      <c r="H78" s="38"/>
      <c r="I78" s="98">
        <f>SUM(I55:I77)</f>
        <v>648225</v>
      </c>
      <c r="J78" s="99"/>
      <c r="K78" s="98">
        <f>SUM(K55:K77)</f>
        <v>648225</v>
      </c>
      <c r="L78" s="98"/>
      <c r="M78" s="98"/>
      <c r="N78" s="98"/>
      <c r="O78" s="98"/>
      <c r="P78" s="109"/>
      <c r="Q78" s="98">
        <f>SUM(Q55:Q77)</f>
        <v>0</v>
      </c>
      <c r="R78" s="98"/>
      <c r="S78" s="99"/>
      <c r="T78" s="129"/>
    </row>
    <row r="79" spans="1:21" s="46" customFormat="1" ht="14.4" x14ac:dyDescent="0.25">
      <c r="A79" s="47" t="s">
        <v>324</v>
      </c>
      <c r="B79" s="47"/>
      <c r="C79" s="47"/>
      <c r="D79" s="47"/>
      <c r="E79" s="47"/>
      <c r="F79" s="47"/>
      <c r="G79" s="110">
        <f>SUM(G78,G53,G33,G16)</f>
        <v>7317850</v>
      </c>
      <c r="H79" s="111"/>
      <c r="I79" s="110">
        <f>SUM(I78,I53,I33,I16)</f>
        <v>3658925</v>
      </c>
      <c r="J79" s="111"/>
      <c r="K79" s="110">
        <f>SUM(K78,K53,K33,K16)</f>
        <v>3658925</v>
      </c>
      <c r="L79" s="110"/>
      <c r="M79" s="110"/>
      <c r="N79" s="110"/>
      <c r="O79" s="110"/>
      <c r="P79" s="112"/>
      <c r="Q79" s="110">
        <f>SUM(Q78,Q53,Q33,Q16)</f>
        <v>0</v>
      </c>
      <c r="R79" s="110"/>
      <c r="S79" s="113">
        <f>SUM(S78,S53,S33,S16)</f>
        <v>0</v>
      </c>
      <c r="T79" s="129"/>
      <c r="U79" s="1"/>
    </row>
    <row r="80" spans="1:21" ht="17.399999999999999" customHeight="1" x14ac:dyDescent="0.25">
      <c r="Q80" s="148"/>
      <c r="R80" s="148"/>
      <c r="S80" s="148"/>
    </row>
    <row r="81" spans="2:19" x14ac:dyDescent="0.25">
      <c r="B81" s="169" t="s">
        <v>325</v>
      </c>
      <c r="C81" s="169"/>
      <c r="D81" s="169"/>
      <c r="I81" s="35"/>
      <c r="Q81" s="147"/>
      <c r="R81" s="147"/>
      <c r="S81" s="147"/>
    </row>
    <row r="82" spans="2:19" x14ac:dyDescent="0.25">
      <c r="B82" s="1" t="s">
        <v>326</v>
      </c>
      <c r="C82" s="1" t="s">
        <v>327</v>
      </c>
      <c r="D82" s="1" t="s">
        <v>328</v>
      </c>
      <c r="Q82" s="147"/>
      <c r="R82" s="147"/>
      <c r="S82" s="147"/>
    </row>
    <row r="83" spans="2:19" x14ac:dyDescent="0.25">
      <c r="B83" s="1" t="s">
        <v>329</v>
      </c>
      <c r="C83" s="1" t="s">
        <v>330</v>
      </c>
      <c r="E83" s="1" t="s">
        <v>427</v>
      </c>
    </row>
    <row r="84" spans="2:19" x14ac:dyDescent="0.25">
      <c r="B84" s="1" t="s">
        <v>331</v>
      </c>
      <c r="C84" s="1" t="s">
        <v>332</v>
      </c>
    </row>
    <row r="85" spans="2:19" x14ac:dyDescent="0.25">
      <c r="B85" s="1" t="s">
        <v>333</v>
      </c>
      <c r="C85" s="1" t="s">
        <v>334</v>
      </c>
    </row>
    <row r="86" spans="2:19" x14ac:dyDescent="0.25">
      <c r="B86" s="1" t="s">
        <v>502</v>
      </c>
    </row>
    <row r="87" spans="2:19" ht="80.400000000000006" customHeight="1" x14ac:dyDescent="0.25">
      <c r="B87" s="147" t="s">
        <v>445</v>
      </c>
      <c r="C87" s="147"/>
      <c r="D87" s="147"/>
      <c r="E87" s="147"/>
      <c r="F87" s="147"/>
    </row>
    <row r="88" spans="2:19" x14ac:dyDescent="0.25">
      <c r="B88" s="97"/>
      <c r="C88" s="97"/>
      <c r="D88" s="97"/>
      <c r="E88" s="97"/>
      <c r="F88" s="97"/>
    </row>
    <row r="89" spans="2:19" x14ac:dyDescent="0.25">
      <c r="B89" s="97"/>
      <c r="C89" s="97"/>
      <c r="D89" s="97"/>
      <c r="E89" s="97"/>
      <c r="F89" s="97"/>
    </row>
    <row r="90" spans="2:19" x14ac:dyDescent="0.25">
      <c r="B90" s="97"/>
      <c r="C90" s="97"/>
      <c r="D90" s="97"/>
      <c r="E90" s="97"/>
      <c r="F90" s="97"/>
    </row>
    <row r="91" spans="2:19" x14ac:dyDescent="0.25">
      <c r="B91" s="97"/>
      <c r="C91" s="97"/>
      <c r="D91" s="97"/>
      <c r="E91" s="97"/>
      <c r="F91" s="97"/>
    </row>
    <row r="92" spans="2:19" x14ac:dyDescent="0.25">
      <c r="B92" s="97"/>
      <c r="C92" s="97"/>
      <c r="D92" s="97"/>
      <c r="E92" s="97"/>
      <c r="F92" s="97"/>
    </row>
    <row r="93" spans="2:19" x14ac:dyDescent="0.25">
      <c r="B93" s="97"/>
      <c r="C93" s="97"/>
      <c r="D93" s="97"/>
      <c r="E93" s="97"/>
      <c r="F93" s="97"/>
    </row>
    <row r="94" spans="2:19" x14ac:dyDescent="0.25">
      <c r="B94" s="1"/>
    </row>
    <row r="95" spans="2:19" x14ac:dyDescent="0.25">
      <c r="B95" s="1"/>
    </row>
    <row r="96" spans="2:19"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sheetData>
  <mergeCells count="9">
    <mergeCell ref="B87:F87"/>
    <mergeCell ref="K1:S2"/>
    <mergeCell ref="Q80:S80"/>
    <mergeCell ref="B81:D81"/>
    <mergeCell ref="Q81:S82"/>
    <mergeCell ref="F3:G3"/>
    <mergeCell ref="H3:K3"/>
    <mergeCell ref="P3:S3"/>
    <mergeCell ref="Q4:R4"/>
  </mergeCells>
  <pageMargins left="0.7" right="0.7" top="0.75" bottom="0.75" header="0.3" footer="0.3"/>
  <pageSetup paperSize="17" scale="58" fitToHeight="0" orientation="landscape" r:id="rId1"/>
  <rowBreaks count="1" manualBreakCount="1">
    <brk id="65" max="1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ED80-B540-47FC-B019-B83B1E9249F6}">
  <sheetPr>
    <pageSetUpPr fitToPage="1"/>
  </sheetPr>
  <dimension ref="A1:U141"/>
  <sheetViews>
    <sheetView zoomScale="85" zoomScaleNormal="85" zoomScaleSheetLayoutView="80" workbookViewId="0">
      <pane xSplit="2" ySplit="4" topLeftCell="H5" activePane="bottomRight" state="frozen"/>
      <selection activeCell="O15" sqref="O15"/>
      <selection pane="topRight" activeCell="O15" sqref="O15"/>
      <selection pane="bottomLeft" activeCell="O15" sqref="O15"/>
      <selection pane="bottomRight" activeCell="E6" sqref="E6:E8"/>
    </sheetView>
  </sheetViews>
  <sheetFormatPr defaultColWidth="8.77734375" defaultRowHeight="13.8" x14ac:dyDescent="0.25"/>
  <cols>
    <col min="1" max="1" width="3.109375" style="24" customWidth="1"/>
    <col min="2" max="2" width="24.109375" style="2" customWidth="1"/>
    <col min="3" max="3" width="44.77734375" style="1" customWidth="1"/>
    <col min="4" max="4" width="35.109375" style="1" customWidth="1"/>
    <col min="5" max="5" width="35.44140625" style="1" customWidth="1"/>
    <col min="6" max="6" width="19.33203125" style="1" customWidth="1"/>
    <col min="7" max="7" width="12.109375" style="1" customWidth="1"/>
    <col min="8" max="11" width="13.109375" style="32" customWidth="1"/>
    <col min="12" max="12" width="15.109375" style="32" customWidth="1"/>
    <col min="13" max="13" width="17" style="32" customWidth="1"/>
    <col min="14" max="14" width="13.109375" style="32" customWidth="1"/>
    <col min="15" max="15" width="62.77734375" style="1" customWidth="1"/>
    <col min="16" max="18" width="12.109375" style="1" customWidth="1"/>
    <col min="19" max="19" width="13.5546875" style="1" customWidth="1"/>
    <col min="20" max="16384" width="8.77734375" style="1"/>
  </cols>
  <sheetData>
    <row r="1" spans="1:20" ht="20.25" customHeight="1" x14ac:dyDescent="0.25">
      <c r="A1" s="48" t="s">
        <v>0</v>
      </c>
      <c r="E1" s="325"/>
      <c r="F1" s="325"/>
      <c r="G1" s="325"/>
      <c r="H1" s="325"/>
      <c r="I1" s="325"/>
      <c r="J1" s="325"/>
      <c r="K1" s="7"/>
      <c r="L1" s="1"/>
      <c r="M1" s="7"/>
      <c r="N1" s="1"/>
      <c r="O1" s="7"/>
      <c r="Q1" s="86"/>
      <c r="R1" s="86"/>
      <c r="S1" s="86"/>
      <c r="T1" s="1" t="s">
        <v>1</v>
      </c>
    </row>
    <row r="2" spans="1:20" ht="20.25" customHeight="1" thickBot="1" x14ac:dyDescent="0.3">
      <c r="A2" s="48"/>
      <c r="O2" s="86"/>
      <c r="P2" s="86"/>
      <c r="Q2" s="86"/>
      <c r="R2" s="86"/>
      <c r="S2" s="86"/>
    </row>
    <row r="3" spans="1:20" ht="24" customHeight="1" x14ac:dyDescent="0.25">
      <c r="A3" s="1"/>
      <c r="F3" s="167" t="s">
        <v>2</v>
      </c>
      <c r="G3" s="168"/>
      <c r="H3" s="165" t="s">
        <v>3</v>
      </c>
      <c r="I3" s="165"/>
      <c r="J3" s="165"/>
      <c r="K3" s="165"/>
      <c r="L3" s="72"/>
      <c r="M3" s="72"/>
      <c r="N3" s="96"/>
      <c r="O3" s="163" t="s">
        <v>4</v>
      </c>
      <c r="P3" s="164"/>
      <c r="Q3" s="164"/>
      <c r="R3" s="164"/>
      <c r="S3" s="164"/>
    </row>
    <row r="4" spans="1:20" ht="64.5" customHeight="1" x14ac:dyDescent="0.25">
      <c r="A4" s="27" t="s">
        <v>5</v>
      </c>
      <c r="B4" s="27" t="s">
        <v>6</v>
      </c>
      <c r="C4" s="27" t="s">
        <v>7</v>
      </c>
      <c r="D4" s="27" t="s">
        <v>8</v>
      </c>
      <c r="E4" s="27" t="s">
        <v>9</v>
      </c>
      <c r="F4" s="28" t="s">
        <v>10</v>
      </c>
      <c r="G4" s="27" t="s">
        <v>11</v>
      </c>
      <c r="H4" s="27" t="s">
        <v>12</v>
      </c>
      <c r="I4" s="27" t="s">
        <v>13</v>
      </c>
      <c r="J4" s="27" t="s">
        <v>14</v>
      </c>
      <c r="K4" s="27" t="s">
        <v>15</v>
      </c>
      <c r="L4" s="27" t="s">
        <v>16</v>
      </c>
      <c r="M4" s="27" t="s">
        <v>17</v>
      </c>
      <c r="N4" s="27" t="s">
        <v>470</v>
      </c>
      <c r="O4" s="27" t="s">
        <v>402</v>
      </c>
      <c r="P4" s="159" t="s">
        <v>18</v>
      </c>
      <c r="Q4" s="160"/>
      <c r="R4" s="159" t="s">
        <v>424</v>
      </c>
      <c r="S4" s="162"/>
    </row>
    <row r="5" spans="1:20" ht="18" customHeight="1" x14ac:dyDescent="0.25">
      <c r="A5" s="37" t="s">
        <v>19</v>
      </c>
      <c r="B5" s="38"/>
      <c r="C5" s="38"/>
      <c r="D5" s="38"/>
      <c r="E5" s="38"/>
      <c r="F5" s="38"/>
      <c r="G5" s="38"/>
      <c r="H5" s="38"/>
      <c r="I5" s="38"/>
      <c r="J5" s="38"/>
      <c r="K5" s="38"/>
      <c r="L5" s="38"/>
      <c r="M5" s="38"/>
      <c r="N5" s="38"/>
      <c r="O5" s="36"/>
      <c r="P5" s="36"/>
      <c r="Q5" s="36"/>
      <c r="R5" s="36"/>
      <c r="S5" s="36"/>
    </row>
    <row r="6" spans="1:20" ht="110.4" customHeight="1" x14ac:dyDescent="0.25">
      <c r="A6" s="155">
        <v>1</v>
      </c>
      <c r="B6" s="151" t="s">
        <v>428</v>
      </c>
      <c r="C6" s="152" t="s">
        <v>21</v>
      </c>
      <c r="D6" s="153" t="s">
        <v>22</v>
      </c>
      <c r="E6" s="166"/>
      <c r="F6" s="153" t="s">
        <v>23</v>
      </c>
      <c r="G6" s="149" t="s">
        <v>24</v>
      </c>
      <c r="H6" s="149" t="s">
        <v>25</v>
      </c>
      <c r="I6" s="149"/>
      <c r="J6" s="149" t="s">
        <v>25</v>
      </c>
      <c r="K6" s="149"/>
      <c r="L6" s="149" t="s">
        <v>26</v>
      </c>
      <c r="M6" s="149" t="s">
        <v>480</v>
      </c>
      <c r="N6" s="80" t="s">
        <v>416</v>
      </c>
      <c r="O6" s="4" t="s">
        <v>400</v>
      </c>
      <c r="P6" s="161">
        <f>5000+54000</f>
        <v>59000</v>
      </c>
      <c r="Q6" s="79">
        <v>5000</v>
      </c>
      <c r="R6" s="4">
        <v>34</v>
      </c>
      <c r="S6" s="4" t="s">
        <v>403</v>
      </c>
    </row>
    <row r="7" spans="1:20" ht="27.6" x14ac:dyDescent="0.25">
      <c r="A7" s="155"/>
      <c r="B7" s="151"/>
      <c r="C7" s="152"/>
      <c r="D7" s="153"/>
      <c r="E7" s="166"/>
      <c r="F7" s="153"/>
      <c r="G7" s="149"/>
      <c r="H7" s="149"/>
      <c r="I7" s="149"/>
      <c r="J7" s="149"/>
      <c r="K7" s="149"/>
      <c r="L7" s="149"/>
      <c r="M7" s="149"/>
      <c r="N7" s="80" t="s">
        <v>419</v>
      </c>
      <c r="O7" s="4" t="s">
        <v>399</v>
      </c>
      <c r="P7" s="161"/>
      <c r="Q7" s="79">
        <v>54000</v>
      </c>
      <c r="R7" s="4">
        <v>19.399999999999999</v>
      </c>
      <c r="S7" s="93" t="s">
        <v>403</v>
      </c>
    </row>
    <row r="8" spans="1:20" ht="27.6" x14ac:dyDescent="0.25">
      <c r="A8" s="155"/>
      <c r="B8" s="151"/>
      <c r="C8" s="152"/>
      <c r="D8" s="153"/>
      <c r="E8" s="166"/>
      <c r="F8" s="153"/>
      <c r="G8" s="149"/>
      <c r="H8" s="149"/>
      <c r="I8" s="149"/>
      <c r="J8" s="149"/>
      <c r="K8" s="149"/>
      <c r="L8" s="149"/>
      <c r="M8" s="149"/>
      <c r="N8" s="80" t="s">
        <v>417</v>
      </c>
      <c r="O8" s="4" t="s">
        <v>401</v>
      </c>
      <c r="P8" s="161"/>
      <c r="Q8" s="79"/>
      <c r="R8" s="4"/>
      <c r="S8" s="93"/>
    </row>
    <row r="9" spans="1:20" ht="52.2" customHeight="1" x14ac:dyDescent="0.25">
      <c r="A9" s="150">
        <v>2</v>
      </c>
      <c r="B9" s="151" t="s">
        <v>429</v>
      </c>
      <c r="C9" s="152" t="s">
        <v>28</v>
      </c>
      <c r="D9" s="153" t="s">
        <v>29</v>
      </c>
      <c r="E9" s="153"/>
      <c r="F9" s="156" t="s">
        <v>30</v>
      </c>
      <c r="G9" s="149" t="s">
        <v>24</v>
      </c>
      <c r="H9" s="149" t="s">
        <v>31</v>
      </c>
      <c r="I9" s="149"/>
      <c r="J9" s="149" t="s">
        <v>31</v>
      </c>
      <c r="K9" s="149"/>
      <c r="L9" s="149" t="s">
        <v>478</v>
      </c>
      <c r="M9" s="149" t="s">
        <v>479</v>
      </c>
      <c r="N9" s="80" t="s">
        <v>418</v>
      </c>
      <c r="O9" s="94" t="s">
        <v>414</v>
      </c>
      <c r="P9" s="154">
        <f>4206+99000+2021+80000+47391+17352+1042+80000+400000+45000+87600+34099.53</f>
        <v>897711.53</v>
      </c>
      <c r="Q9" s="95"/>
      <c r="R9" s="3">
        <v>6.6</v>
      </c>
      <c r="S9" s="3" t="s">
        <v>403</v>
      </c>
    </row>
    <row r="10" spans="1:20" ht="27.6" x14ac:dyDescent="0.25">
      <c r="A10" s="150"/>
      <c r="B10" s="151"/>
      <c r="C10" s="152"/>
      <c r="D10" s="153"/>
      <c r="E10" s="153"/>
      <c r="F10" s="156"/>
      <c r="G10" s="149"/>
      <c r="H10" s="149"/>
      <c r="I10" s="149"/>
      <c r="J10" s="149"/>
      <c r="K10" s="149"/>
      <c r="L10" s="149"/>
      <c r="M10" s="149"/>
      <c r="N10" s="80" t="s">
        <v>418</v>
      </c>
      <c r="O10" s="94" t="s">
        <v>404</v>
      </c>
      <c r="P10" s="154"/>
      <c r="Q10" s="95"/>
      <c r="R10" s="3">
        <f>836+7.5</f>
        <v>843.5</v>
      </c>
      <c r="S10" s="3" t="s">
        <v>403</v>
      </c>
    </row>
    <row r="11" spans="1:20" ht="27.6" x14ac:dyDescent="0.25">
      <c r="A11" s="150"/>
      <c r="B11" s="151"/>
      <c r="C11" s="152"/>
      <c r="D11" s="153"/>
      <c r="E11" s="153"/>
      <c r="F11" s="156"/>
      <c r="G11" s="149"/>
      <c r="H11" s="149"/>
      <c r="I11" s="149"/>
      <c r="J11" s="149"/>
      <c r="K11" s="149"/>
      <c r="L11" s="149"/>
      <c r="M11" s="149"/>
      <c r="N11" s="80" t="s">
        <v>418</v>
      </c>
      <c r="O11" s="94" t="s">
        <v>405</v>
      </c>
      <c r="P11" s="154"/>
      <c r="Q11" s="95"/>
      <c r="R11" s="3">
        <v>37.4</v>
      </c>
      <c r="S11" s="3" t="s">
        <v>403</v>
      </c>
    </row>
    <row r="12" spans="1:20" ht="27.6" x14ac:dyDescent="0.25">
      <c r="A12" s="150"/>
      <c r="B12" s="151"/>
      <c r="C12" s="152"/>
      <c r="D12" s="153"/>
      <c r="E12" s="153"/>
      <c r="F12" s="156"/>
      <c r="G12" s="149"/>
      <c r="H12" s="149"/>
      <c r="I12" s="149"/>
      <c r="J12" s="149"/>
      <c r="K12" s="149"/>
      <c r="L12" s="149"/>
      <c r="M12" s="149"/>
      <c r="N12" s="80" t="s">
        <v>419</v>
      </c>
      <c r="O12" s="94" t="s">
        <v>406</v>
      </c>
      <c r="P12" s="154"/>
      <c r="Q12" s="95"/>
      <c r="R12" s="3">
        <v>1.0900000000000001</v>
      </c>
      <c r="S12" s="3" t="s">
        <v>403</v>
      </c>
    </row>
    <row r="13" spans="1:20" ht="27.6" x14ac:dyDescent="0.25">
      <c r="A13" s="150"/>
      <c r="B13" s="151"/>
      <c r="C13" s="152"/>
      <c r="D13" s="153"/>
      <c r="E13" s="153"/>
      <c r="F13" s="156"/>
      <c r="G13" s="149"/>
      <c r="H13" s="149"/>
      <c r="I13" s="149"/>
      <c r="J13" s="149"/>
      <c r="K13" s="149"/>
      <c r="L13" s="149"/>
      <c r="M13" s="149"/>
      <c r="N13" s="80" t="s">
        <v>419</v>
      </c>
      <c r="O13" s="94" t="s">
        <v>407</v>
      </c>
      <c r="P13" s="154"/>
      <c r="Q13" s="95"/>
      <c r="R13" s="3">
        <v>2.8</v>
      </c>
      <c r="S13" s="3" t="s">
        <v>403</v>
      </c>
    </row>
    <row r="14" spans="1:20" ht="27.6" x14ac:dyDescent="0.25">
      <c r="A14" s="150"/>
      <c r="B14" s="151"/>
      <c r="C14" s="152"/>
      <c r="D14" s="153"/>
      <c r="E14" s="153"/>
      <c r="F14" s="156"/>
      <c r="G14" s="149"/>
      <c r="H14" s="149"/>
      <c r="I14" s="149"/>
      <c r="J14" s="149"/>
      <c r="K14" s="149"/>
      <c r="L14" s="149"/>
      <c r="M14" s="149"/>
      <c r="N14" s="80" t="s">
        <v>419</v>
      </c>
      <c r="O14" s="94" t="s">
        <v>408</v>
      </c>
      <c r="P14" s="154"/>
      <c r="Q14" s="95"/>
      <c r="R14" s="3">
        <v>0.48</v>
      </c>
      <c r="S14" s="3" t="s">
        <v>403</v>
      </c>
    </row>
    <row r="15" spans="1:20" ht="27.6" x14ac:dyDescent="0.25">
      <c r="A15" s="150"/>
      <c r="B15" s="151"/>
      <c r="C15" s="152"/>
      <c r="D15" s="153"/>
      <c r="E15" s="153"/>
      <c r="F15" s="156"/>
      <c r="G15" s="149"/>
      <c r="H15" s="149"/>
      <c r="I15" s="149"/>
      <c r="J15" s="149"/>
      <c r="K15" s="149"/>
      <c r="L15" s="149"/>
      <c r="M15" s="149"/>
      <c r="N15" s="80" t="s">
        <v>416</v>
      </c>
      <c r="O15" s="94" t="s">
        <v>409</v>
      </c>
      <c r="P15" s="154"/>
      <c r="Q15" s="95"/>
      <c r="R15" s="3">
        <v>35</v>
      </c>
      <c r="S15" s="3" t="s">
        <v>403</v>
      </c>
    </row>
    <row r="16" spans="1:20" ht="27.6" x14ac:dyDescent="0.25">
      <c r="A16" s="150"/>
      <c r="B16" s="151"/>
      <c r="C16" s="152"/>
      <c r="D16" s="153"/>
      <c r="E16" s="153"/>
      <c r="F16" s="156"/>
      <c r="G16" s="149"/>
      <c r="H16" s="149"/>
      <c r="I16" s="149"/>
      <c r="J16" s="149"/>
      <c r="K16" s="149"/>
      <c r="L16" s="149"/>
      <c r="M16" s="149"/>
      <c r="N16" s="80" t="s">
        <v>417</v>
      </c>
      <c r="O16" s="94" t="s">
        <v>410</v>
      </c>
      <c r="P16" s="154"/>
      <c r="Q16" s="95"/>
      <c r="R16" s="3">
        <v>21</v>
      </c>
      <c r="S16" s="3" t="s">
        <v>403</v>
      </c>
    </row>
    <row r="17" spans="1:20" ht="27.6" x14ac:dyDescent="0.25">
      <c r="A17" s="150"/>
      <c r="B17" s="151"/>
      <c r="C17" s="152"/>
      <c r="D17" s="153"/>
      <c r="E17" s="153"/>
      <c r="F17" s="156"/>
      <c r="G17" s="149"/>
      <c r="H17" s="149"/>
      <c r="I17" s="149"/>
      <c r="J17" s="149"/>
      <c r="K17" s="149"/>
      <c r="L17" s="149"/>
      <c r="M17" s="149"/>
      <c r="N17" s="80" t="s">
        <v>416</v>
      </c>
      <c r="O17" s="94" t="s">
        <v>144</v>
      </c>
      <c r="P17" s="154"/>
      <c r="Q17" s="95"/>
      <c r="R17" s="3">
        <v>16.7</v>
      </c>
      <c r="S17" s="3" t="s">
        <v>403</v>
      </c>
    </row>
    <row r="18" spans="1:20" ht="41.4" x14ac:dyDescent="0.25">
      <c r="A18" s="150"/>
      <c r="B18" s="151"/>
      <c r="C18" s="152"/>
      <c r="D18" s="153"/>
      <c r="E18" s="153"/>
      <c r="F18" s="156"/>
      <c r="G18" s="149"/>
      <c r="H18" s="149"/>
      <c r="I18" s="149"/>
      <c r="J18" s="149"/>
      <c r="K18" s="149"/>
      <c r="L18" s="149"/>
      <c r="M18" s="149"/>
      <c r="N18" s="80" t="s">
        <v>420</v>
      </c>
      <c r="O18" s="94" t="s">
        <v>411</v>
      </c>
      <c r="P18" s="154"/>
      <c r="Q18" s="95"/>
      <c r="R18" s="3"/>
      <c r="S18" s="3"/>
    </row>
    <row r="19" spans="1:20" ht="55.2" x14ac:dyDescent="0.25">
      <c r="A19" s="150"/>
      <c r="B19" s="151"/>
      <c r="C19" s="152"/>
      <c r="D19" s="153"/>
      <c r="E19" s="153"/>
      <c r="F19" s="156"/>
      <c r="G19" s="149"/>
      <c r="H19" s="149"/>
      <c r="I19" s="149"/>
      <c r="J19" s="149"/>
      <c r="K19" s="149"/>
      <c r="L19" s="149"/>
      <c r="M19" s="149"/>
      <c r="N19" s="80" t="s">
        <v>416</v>
      </c>
      <c r="O19" s="94" t="s">
        <v>412</v>
      </c>
      <c r="P19" s="154"/>
      <c r="Q19" s="95"/>
      <c r="R19" s="3">
        <v>52</v>
      </c>
      <c r="S19" s="3" t="s">
        <v>403</v>
      </c>
    </row>
    <row r="20" spans="1:20" ht="55.2" x14ac:dyDescent="0.25">
      <c r="A20" s="150"/>
      <c r="B20" s="151"/>
      <c r="C20" s="152"/>
      <c r="D20" s="153"/>
      <c r="E20" s="153"/>
      <c r="F20" s="156"/>
      <c r="G20" s="149"/>
      <c r="H20" s="149"/>
      <c r="I20" s="149"/>
      <c r="J20" s="149"/>
      <c r="K20" s="149"/>
      <c r="L20" s="149"/>
      <c r="M20" s="149"/>
      <c r="N20" s="80" t="s">
        <v>418</v>
      </c>
      <c r="O20" s="94" t="s">
        <v>413</v>
      </c>
      <c r="P20" s="154"/>
      <c r="Q20" s="95"/>
      <c r="R20" s="3">
        <v>48</v>
      </c>
      <c r="S20" s="3" t="s">
        <v>403</v>
      </c>
    </row>
    <row r="21" spans="1:20" ht="41.4" customHeight="1" x14ac:dyDescent="0.25">
      <c r="A21" s="155">
        <v>3</v>
      </c>
      <c r="B21" s="151" t="s">
        <v>430</v>
      </c>
      <c r="C21" s="170" t="s">
        <v>33</v>
      </c>
      <c r="D21" s="153" t="s">
        <v>34</v>
      </c>
      <c r="E21" s="156"/>
      <c r="F21" s="153" t="s">
        <v>35</v>
      </c>
      <c r="G21" s="149" t="s">
        <v>24</v>
      </c>
      <c r="H21" s="149" t="s">
        <v>36</v>
      </c>
      <c r="I21" s="149"/>
      <c r="J21" s="149" t="s">
        <v>36</v>
      </c>
      <c r="K21" s="149"/>
      <c r="L21" s="149" t="s">
        <v>478</v>
      </c>
      <c r="M21" s="149" t="s">
        <v>479</v>
      </c>
      <c r="N21" s="80" t="s">
        <v>418</v>
      </c>
      <c r="O21" s="17" t="s">
        <v>415</v>
      </c>
      <c r="P21" s="7"/>
      <c r="Q21" s="79"/>
      <c r="R21" s="4">
        <v>2.6</v>
      </c>
      <c r="S21" s="4" t="s">
        <v>403</v>
      </c>
    </row>
    <row r="22" spans="1:20" x14ac:dyDescent="0.25">
      <c r="A22" s="155"/>
      <c r="B22" s="151"/>
      <c r="C22" s="174"/>
      <c r="D22" s="153"/>
      <c r="E22" s="156"/>
      <c r="F22" s="153"/>
      <c r="G22" s="149"/>
      <c r="H22" s="149"/>
      <c r="I22" s="149"/>
      <c r="J22" s="149"/>
      <c r="K22" s="149"/>
      <c r="L22" s="149"/>
      <c r="M22" s="149"/>
      <c r="N22" s="80"/>
      <c r="O22" s="17"/>
      <c r="P22" s="157"/>
      <c r="Q22" s="79"/>
      <c r="R22" s="4"/>
      <c r="S22" s="4"/>
    </row>
    <row r="23" spans="1:20" x14ac:dyDescent="0.25">
      <c r="A23" s="155"/>
      <c r="B23" s="151"/>
      <c r="C23" s="171"/>
      <c r="D23" s="153"/>
      <c r="E23" s="156"/>
      <c r="F23" s="153"/>
      <c r="G23" s="149"/>
      <c r="H23" s="149"/>
      <c r="I23" s="149"/>
      <c r="J23" s="149"/>
      <c r="K23" s="149"/>
      <c r="L23" s="149"/>
      <c r="M23" s="149"/>
      <c r="N23" s="80"/>
      <c r="O23" s="17"/>
      <c r="P23" s="158"/>
      <c r="Q23" s="79"/>
      <c r="R23" s="4"/>
      <c r="S23" s="4"/>
    </row>
    <row r="24" spans="1:20" ht="96.6" x14ac:dyDescent="0.25">
      <c r="A24" s="25">
        <v>4</v>
      </c>
      <c r="B24" s="23" t="s">
        <v>37</v>
      </c>
      <c r="C24" s="3" t="s">
        <v>38</v>
      </c>
      <c r="D24" s="4" t="s">
        <v>39</v>
      </c>
      <c r="E24" s="4"/>
      <c r="F24" s="3"/>
      <c r="G24" s="19" t="s">
        <v>24</v>
      </c>
      <c r="H24" s="33"/>
      <c r="I24" s="33"/>
      <c r="J24" s="33"/>
      <c r="K24" s="33"/>
      <c r="L24" s="33" t="s">
        <v>40</v>
      </c>
      <c r="M24" s="33" t="s">
        <v>41</v>
      </c>
      <c r="N24" s="33"/>
      <c r="O24" s="3"/>
      <c r="P24" s="33"/>
      <c r="Q24" s="33"/>
      <c r="R24" s="3"/>
      <c r="S24" s="3"/>
    </row>
    <row r="25" spans="1:20" ht="69" x14ac:dyDescent="0.25">
      <c r="A25" s="25">
        <v>5</v>
      </c>
      <c r="B25" s="23" t="s">
        <v>42</v>
      </c>
      <c r="C25" s="4" t="s">
        <v>43</v>
      </c>
      <c r="D25" s="4" t="s">
        <v>44</v>
      </c>
      <c r="E25" s="4"/>
      <c r="F25" s="4" t="s">
        <v>45</v>
      </c>
      <c r="G25" s="19" t="s">
        <v>24</v>
      </c>
      <c r="H25" s="4" t="s">
        <v>45</v>
      </c>
      <c r="I25" s="33"/>
      <c r="J25" s="4" t="s">
        <v>45</v>
      </c>
      <c r="K25" s="33"/>
      <c r="L25" s="33" t="s">
        <v>40</v>
      </c>
      <c r="M25" s="33" t="s">
        <v>41</v>
      </c>
      <c r="N25" s="33"/>
      <c r="O25" s="4"/>
      <c r="P25" s="79"/>
      <c r="Q25" s="79"/>
      <c r="R25" s="4"/>
      <c r="S25" s="4"/>
    </row>
    <row r="26" spans="1:20" ht="220.8" x14ac:dyDescent="0.25">
      <c r="A26" s="25">
        <v>6</v>
      </c>
      <c r="B26" s="23" t="s">
        <v>46</v>
      </c>
      <c r="C26" s="4" t="s">
        <v>47</v>
      </c>
      <c r="D26" s="4" t="s">
        <v>48</v>
      </c>
      <c r="E26" s="4"/>
      <c r="F26" s="4" t="s">
        <v>49</v>
      </c>
      <c r="G26" s="19" t="s">
        <v>24</v>
      </c>
      <c r="H26" s="4" t="s">
        <v>49</v>
      </c>
      <c r="I26" s="33"/>
      <c r="J26" s="4" t="s">
        <v>49</v>
      </c>
      <c r="K26" s="33"/>
      <c r="L26" s="33" t="s">
        <v>40</v>
      </c>
      <c r="M26" s="33" t="s">
        <v>41</v>
      </c>
      <c r="N26" s="33" t="s">
        <v>417</v>
      </c>
      <c r="O26" s="4" t="s">
        <v>50</v>
      </c>
      <c r="P26" s="79">
        <v>27700</v>
      </c>
      <c r="Q26" s="79">
        <v>27700</v>
      </c>
      <c r="R26" s="4"/>
      <c r="S26" s="4"/>
    </row>
    <row r="27" spans="1:20" ht="55.2" x14ac:dyDescent="0.25">
      <c r="A27" s="25">
        <v>7</v>
      </c>
      <c r="B27" s="23" t="s">
        <v>51</v>
      </c>
      <c r="C27" s="4" t="s">
        <v>52</v>
      </c>
      <c r="D27" s="4" t="s">
        <v>53</v>
      </c>
      <c r="E27" s="4"/>
      <c r="F27" s="4" t="s">
        <v>54</v>
      </c>
      <c r="G27" s="19" t="s">
        <v>24</v>
      </c>
      <c r="H27" s="4" t="s">
        <v>54</v>
      </c>
      <c r="I27" s="33"/>
      <c r="J27" s="4" t="s">
        <v>54</v>
      </c>
      <c r="K27" s="33"/>
      <c r="L27" s="33" t="s">
        <v>40</v>
      </c>
      <c r="M27" s="33" t="s">
        <v>41</v>
      </c>
      <c r="N27" s="33"/>
      <c r="O27" s="4"/>
      <c r="P27" s="79"/>
      <c r="Q27" s="79"/>
      <c r="R27" s="4"/>
      <c r="S27" s="4"/>
    </row>
    <row r="28" spans="1:20" ht="27.6" x14ac:dyDescent="0.25">
      <c r="A28" s="155">
        <v>8</v>
      </c>
      <c r="B28" s="151" t="s">
        <v>55</v>
      </c>
      <c r="C28" s="153" t="s">
        <v>56</v>
      </c>
      <c r="D28" s="153" t="s">
        <v>57</v>
      </c>
      <c r="E28" s="166"/>
      <c r="F28" s="153"/>
      <c r="G28" s="149"/>
      <c r="H28" s="149"/>
      <c r="I28" s="149"/>
      <c r="J28" s="149"/>
      <c r="K28" s="149"/>
      <c r="L28" s="149" t="s">
        <v>40</v>
      </c>
      <c r="M28" s="149" t="s">
        <v>41</v>
      </c>
      <c r="N28" s="33" t="s">
        <v>418</v>
      </c>
      <c r="O28" s="4" t="s">
        <v>423</v>
      </c>
      <c r="P28" s="175">
        <f>10724+18600+376260</f>
        <v>405584</v>
      </c>
      <c r="Q28" s="79">
        <v>10724</v>
      </c>
      <c r="R28" s="4">
        <v>7</v>
      </c>
      <c r="S28" s="4" t="s">
        <v>403</v>
      </c>
      <c r="T28" s="74" t="s">
        <v>58</v>
      </c>
    </row>
    <row r="29" spans="1:20" ht="41.4" x14ac:dyDescent="0.25">
      <c r="A29" s="155"/>
      <c r="B29" s="151"/>
      <c r="C29" s="153"/>
      <c r="D29" s="153"/>
      <c r="E29" s="166"/>
      <c r="F29" s="153"/>
      <c r="G29" s="149"/>
      <c r="H29" s="149"/>
      <c r="I29" s="149"/>
      <c r="J29" s="149"/>
      <c r="K29" s="149"/>
      <c r="L29" s="149"/>
      <c r="M29" s="149"/>
      <c r="N29" s="33" t="s">
        <v>417</v>
      </c>
      <c r="O29" s="4" t="s">
        <v>422</v>
      </c>
      <c r="P29" s="175"/>
      <c r="Q29" s="79">
        <v>18600</v>
      </c>
      <c r="R29" s="4"/>
      <c r="S29" s="4"/>
      <c r="T29" s="74"/>
    </row>
    <row r="30" spans="1:20" ht="55.2" x14ac:dyDescent="0.25">
      <c r="A30" s="155"/>
      <c r="B30" s="151"/>
      <c r="C30" s="153"/>
      <c r="D30" s="153"/>
      <c r="E30" s="166"/>
      <c r="F30" s="153"/>
      <c r="G30" s="149"/>
      <c r="H30" s="149"/>
      <c r="I30" s="149"/>
      <c r="J30" s="149"/>
      <c r="K30" s="149"/>
      <c r="L30" s="149"/>
      <c r="M30" s="149"/>
      <c r="N30" s="33" t="s">
        <v>417</v>
      </c>
      <c r="O30" s="4" t="s">
        <v>421</v>
      </c>
      <c r="P30" s="175"/>
      <c r="Q30" s="79">
        <v>376260</v>
      </c>
      <c r="R30" s="4"/>
      <c r="S30" s="4"/>
      <c r="T30" s="74"/>
    </row>
    <row r="31" spans="1:20" ht="41.4" x14ac:dyDescent="0.25">
      <c r="A31" s="155">
        <v>9</v>
      </c>
      <c r="B31" s="151" t="s">
        <v>59</v>
      </c>
      <c r="C31" s="153" t="s">
        <v>60</v>
      </c>
      <c r="D31" s="153" t="s">
        <v>61</v>
      </c>
      <c r="E31" s="156"/>
      <c r="F31" s="153" t="s">
        <v>62</v>
      </c>
      <c r="G31" s="149" t="s">
        <v>24</v>
      </c>
      <c r="H31" s="149" t="s">
        <v>63</v>
      </c>
      <c r="I31" s="149"/>
      <c r="J31" s="149" t="s">
        <v>63</v>
      </c>
      <c r="K31" s="149"/>
      <c r="L31" s="149" t="s">
        <v>40</v>
      </c>
      <c r="M31" s="149" t="s">
        <v>41</v>
      </c>
      <c r="N31" s="33" t="s">
        <v>417</v>
      </c>
      <c r="O31" s="4" t="s">
        <v>425</v>
      </c>
      <c r="P31" s="175">
        <f>18600+376260</f>
        <v>394860</v>
      </c>
      <c r="Q31" s="79">
        <v>18600</v>
      </c>
      <c r="R31" s="4"/>
      <c r="S31" s="4"/>
      <c r="T31" s="74" t="s">
        <v>58</v>
      </c>
    </row>
    <row r="32" spans="1:20" ht="55.2" x14ac:dyDescent="0.25">
      <c r="A32" s="155"/>
      <c r="B32" s="151"/>
      <c r="C32" s="153"/>
      <c r="D32" s="153"/>
      <c r="E32" s="156"/>
      <c r="F32" s="153"/>
      <c r="G32" s="149"/>
      <c r="H32" s="149"/>
      <c r="I32" s="149"/>
      <c r="J32" s="149"/>
      <c r="K32" s="149"/>
      <c r="L32" s="149"/>
      <c r="M32" s="149"/>
      <c r="N32" s="33" t="s">
        <v>417</v>
      </c>
      <c r="O32" s="4" t="s">
        <v>421</v>
      </c>
      <c r="P32" s="175"/>
      <c r="Q32" s="79">
        <v>376260</v>
      </c>
      <c r="R32" s="4"/>
      <c r="S32" s="4"/>
      <c r="T32" s="74"/>
    </row>
    <row r="33" spans="1:20" ht="55.2" customHeight="1" x14ac:dyDescent="0.25">
      <c r="A33" s="25">
        <v>10</v>
      </c>
      <c r="B33" s="23" t="s">
        <v>55</v>
      </c>
      <c r="C33" s="4" t="s">
        <v>43</v>
      </c>
      <c r="D33" s="4" t="s">
        <v>64</v>
      </c>
      <c r="E33" s="4"/>
      <c r="F33" s="4" t="s">
        <v>65</v>
      </c>
      <c r="G33" s="19" t="s">
        <v>24</v>
      </c>
      <c r="H33" s="33" t="s">
        <v>65</v>
      </c>
      <c r="I33" s="33"/>
      <c r="J33" s="33" t="s">
        <v>65</v>
      </c>
      <c r="K33" s="33"/>
      <c r="L33" s="33" t="s">
        <v>40</v>
      </c>
      <c r="M33" s="33" t="s">
        <v>41</v>
      </c>
      <c r="N33" s="33"/>
      <c r="O33" s="4" t="s">
        <v>66</v>
      </c>
      <c r="P33" s="79">
        <v>6755</v>
      </c>
      <c r="Q33" s="79">
        <v>6755</v>
      </c>
      <c r="R33" s="4"/>
      <c r="S33" s="4"/>
      <c r="T33" s="74" t="s">
        <v>58</v>
      </c>
    </row>
    <row r="34" spans="1:20" ht="27.6" x14ac:dyDescent="0.25">
      <c r="A34" s="37" t="s">
        <v>67</v>
      </c>
      <c r="B34" s="38"/>
      <c r="C34" s="38"/>
      <c r="D34" s="38"/>
      <c r="E34" s="38"/>
      <c r="F34" s="38"/>
      <c r="G34" s="98">
        <f>250000+690000+547800+0+0+34000+10000+1000+540000</f>
        <v>2072800</v>
      </c>
      <c r="H34" s="38"/>
      <c r="I34" s="98">
        <f>G34/2</f>
        <v>1036400</v>
      </c>
      <c r="J34" s="99"/>
      <c r="K34" s="98">
        <f>G34/2</f>
        <v>1036400</v>
      </c>
      <c r="L34" s="98"/>
      <c r="M34" s="98"/>
      <c r="N34" s="98"/>
      <c r="O34" s="100"/>
      <c r="P34" s="101">
        <f>SUM(P6:P33)</f>
        <v>1791610.53</v>
      </c>
      <c r="Q34" s="101"/>
      <c r="R34" s="102">
        <f>SUM(R6:R33)</f>
        <v>1127.57</v>
      </c>
      <c r="S34" s="102" t="s">
        <v>403</v>
      </c>
    </row>
    <row r="35" spans="1:20" x14ac:dyDescent="0.25">
      <c r="A35" s="37" t="s">
        <v>68</v>
      </c>
      <c r="B35" s="38"/>
      <c r="C35" s="38"/>
      <c r="D35" s="38"/>
      <c r="E35" s="38"/>
      <c r="F35" s="38"/>
      <c r="G35" s="98"/>
      <c r="H35" s="38"/>
      <c r="I35" s="98"/>
      <c r="J35" s="99"/>
      <c r="K35" s="98"/>
      <c r="L35" s="98"/>
      <c r="M35" s="98"/>
      <c r="N35" s="98"/>
      <c r="O35" s="100"/>
      <c r="P35" s="103"/>
      <c r="Q35" s="103"/>
      <c r="R35" s="100"/>
      <c r="S35" s="100"/>
    </row>
    <row r="36" spans="1:20" ht="168" customHeight="1" x14ac:dyDescent="0.25">
      <c r="A36" s="25">
        <v>11</v>
      </c>
      <c r="B36" s="23" t="s">
        <v>431</v>
      </c>
      <c r="C36" s="3" t="s">
        <v>69</v>
      </c>
      <c r="D36" s="4" t="s">
        <v>70</v>
      </c>
      <c r="E36" s="4"/>
      <c r="F36" s="3"/>
      <c r="G36" s="19" t="s">
        <v>24</v>
      </c>
      <c r="H36" s="33"/>
      <c r="I36" s="33"/>
      <c r="J36" s="33"/>
      <c r="K36" s="33"/>
      <c r="L36" s="33" t="s">
        <v>478</v>
      </c>
      <c r="M36" s="33" t="s">
        <v>481</v>
      </c>
      <c r="N36" s="33" t="s">
        <v>419</v>
      </c>
      <c r="O36" s="4" t="s">
        <v>72</v>
      </c>
      <c r="P36" s="79"/>
      <c r="Q36" s="79"/>
      <c r="R36" s="4"/>
      <c r="S36" s="4"/>
    </row>
    <row r="37" spans="1:20" ht="79.5" customHeight="1" x14ac:dyDescent="0.25">
      <c r="A37" s="25">
        <v>12</v>
      </c>
      <c r="B37" s="23" t="s">
        <v>432</v>
      </c>
      <c r="C37" s="4" t="s">
        <v>74</v>
      </c>
      <c r="D37" s="4" t="s">
        <v>75</v>
      </c>
      <c r="E37" s="4"/>
      <c r="F37" s="4" t="s">
        <v>76</v>
      </c>
      <c r="G37" s="19" t="s">
        <v>24</v>
      </c>
      <c r="H37" s="33" t="s">
        <v>77</v>
      </c>
      <c r="I37" s="33"/>
      <c r="J37" s="33" t="s">
        <v>77</v>
      </c>
      <c r="K37" s="33"/>
      <c r="L37" s="33" t="s">
        <v>478</v>
      </c>
      <c r="M37" s="33" t="s">
        <v>482</v>
      </c>
      <c r="N37" s="33"/>
      <c r="O37" s="3"/>
      <c r="P37" s="33">
        <v>360100</v>
      </c>
      <c r="Q37" s="33" t="s">
        <v>78</v>
      </c>
      <c r="R37" s="3"/>
      <c r="S37" s="3"/>
    </row>
    <row r="38" spans="1:20" ht="55.2" x14ac:dyDescent="0.25">
      <c r="A38" s="25">
        <v>13</v>
      </c>
      <c r="B38" s="23" t="s">
        <v>79</v>
      </c>
      <c r="C38" s="4" t="s">
        <v>80</v>
      </c>
      <c r="D38" s="4" t="s">
        <v>81</v>
      </c>
      <c r="E38" s="4"/>
      <c r="F38" s="3"/>
      <c r="G38" s="19" t="s">
        <v>24</v>
      </c>
      <c r="H38" s="33"/>
      <c r="I38" s="33"/>
      <c r="J38" s="33"/>
      <c r="K38" s="33"/>
      <c r="L38" s="33" t="s">
        <v>40</v>
      </c>
      <c r="M38" s="33" t="s">
        <v>41</v>
      </c>
      <c r="N38" s="33"/>
      <c r="O38" s="3"/>
      <c r="P38" s="33"/>
      <c r="Q38" s="33"/>
      <c r="R38" s="3"/>
      <c r="S38" s="3"/>
    </row>
    <row r="39" spans="1:20" ht="48.6" customHeight="1" x14ac:dyDescent="0.25">
      <c r="A39" s="155">
        <v>14</v>
      </c>
      <c r="B39" s="151" t="s">
        <v>433</v>
      </c>
      <c r="C39" s="153" t="s">
        <v>83</v>
      </c>
      <c r="D39" s="153" t="s">
        <v>84</v>
      </c>
      <c r="E39" s="166"/>
      <c r="F39" s="156" t="s">
        <v>85</v>
      </c>
      <c r="G39" s="149" t="s">
        <v>24</v>
      </c>
      <c r="H39" s="149" t="s">
        <v>86</v>
      </c>
      <c r="I39" s="149"/>
      <c r="J39" s="149" t="s">
        <v>86</v>
      </c>
      <c r="K39" s="149"/>
      <c r="L39" s="149" t="s">
        <v>478</v>
      </c>
      <c r="M39" s="149" t="s">
        <v>482</v>
      </c>
      <c r="N39" s="33" t="s">
        <v>418</v>
      </c>
      <c r="O39" s="3" t="s">
        <v>448</v>
      </c>
      <c r="P39" s="154">
        <f>350000+2555+400000</f>
        <v>752555</v>
      </c>
      <c r="Q39" s="19" t="s">
        <v>455</v>
      </c>
      <c r="R39" s="3">
        <v>0.3</v>
      </c>
      <c r="S39" s="3" t="s">
        <v>403</v>
      </c>
    </row>
    <row r="40" spans="1:20" ht="55.2" x14ac:dyDescent="0.25">
      <c r="A40" s="155"/>
      <c r="B40" s="151"/>
      <c r="C40" s="153"/>
      <c r="D40" s="153"/>
      <c r="E40" s="166"/>
      <c r="F40" s="156"/>
      <c r="G40" s="149"/>
      <c r="H40" s="149"/>
      <c r="I40" s="149"/>
      <c r="J40" s="149"/>
      <c r="K40" s="149"/>
      <c r="L40" s="149"/>
      <c r="M40" s="149"/>
      <c r="N40" s="33" t="s">
        <v>419</v>
      </c>
      <c r="O40" s="3" t="s">
        <v>446</v>
      </c>
      <c r="P40" s="154"/>
      <c r="Q40" s="33"/>
      <c r="R40" s="3"/>
      <c r="S40" s="3"/>
    </row>
    <row r="41" spans="1:20" ht="27.6" x14ac:dyDescent="0.25">
      <c r="A41" s="155"/>
      <c r="B41" s="151"/>
      <c r="C41" s="153"/>
      <c r="D41" s="153"/>
      <c r="E41" s="166"/>
      <c r="F41" s="156"/>
      <c r="G41" s="149"/>
      <c r="H41" s="149"/>
      <c r="I41" s="149"/>
      <c r="J41" s="149"/>
      <c r="K41" s="149"/>
      <c r="L41" s="149"/>
      <c r="M41" s="149"/>
      <c r="N41" s="33" t="s">
        <v>416</v>
      </c>
      <c r="O41" s="3" t="s">
        <v>447</v>
      </c>
      <c r="P41" s="154"/>
      <c r="Q41" s="33">
        <v>2555</v>
      </c>
      <c r="R41" s="3">
        <v>78</v>
      </c>
      <c r="S41" s="3" t="s">
        <v>403</v>
      </c>
    </row>
    <row r="42" spans="1:20" ht="41.4" x14ac:dyDescent="0.25">
      <c r="A42" s="155"/>
      <c r="B42" s="151"/>
      <c r="C42" s="153"/>
      <c r="D42" s="153"/>
      <c r="E42" s="166"/>
      <c r="F42" s="156"/>
      <c r="G42" s="149"/>
      <c r="H42" s="149"/>
      <c r="I42" s="149"/>
      <c r="J42" s="149"/>
      <c r="K42" s="149"/>
      <c r="L42" s="149"/>
      <c r="M42" s="149"/>
      <c r="N42" s="33" t="s">
        <v>416</v>
      </c>
      <c r="O42" s="3" t="s">
        <v>449</v>
      </c>
      <c r="P42" s="154"/>
      <c r="Q42" s="33">
        <v>400000</v>
      </c>
      <c r="R42" s="3">
        <v>16.7</v>
      </c>
      <c r="S42" s="3" t="s">
        <v>403</v>
      </c>
    </row>
    <row r="43" spans="1:20" ht="164.25" customHeight="1" x14ac:dyDescent="0.25">
      <c r="A43" s="25">
        <v>15</v>
      </c>
      <c r="B43" s="23" t="s">
        <v>434</v>
      </c>
      <c r="C43" s="3" t="s">
        <v>88</v>
      </c>
      <c r="D43" s="4" t="s">
        <v>84</v>
      </c>
      <c r="E43" s="4"/>
      <c r="F43" s="3" t="s">
        <v>85</v>
      </c>
      <c r="G43" s="19" t="s">
        <v>24</v>
      </c>
      <c r="H43" s="33" t="s">
        <v>86</v>
      </c>
      <c r="I43" s="33"/>
      <c r="J43" s="33" t="s">
        <v>86</v>
      </c>
      <c r="K43" s="33"/>
      <c r="L43" s="33" t="s">
        <v>478</v>
      </c>
      <c r="M43" s="33" t="s">
        <v>482</v>
      </c>
      <c r="N43" s="33" t="s">
        <v>420</v>
      </c>
      <c r="O43" s="4" t="s">
        <v>89</v>
      </c>
      <c r="P43" s="79">
        <f>85000+253000</f>
        <v>338000</v>
      </c>
      <c r="Q43" s="79" t="s">
        <v>90</v>
      </c>
      <c r="R43" s="4"/>
      <c r="S43" s="4"/>
    </row>
    <row r="44" spans="1:20" ht="55.2" x14ac:dyDescent="0.25">
      <c r="A44" s="25">
        <v>16</v>
      </c>
      <c r="B44" s="23" t="s">
        <v>91</v>
      </c>
      <c r="C44" s="4" t="s">
        <v>43</v>
      </c>
      <c r="D44" s="4" t="s">
        <v>92</v>
      </c>
      <c r="E44" s="4"/>
      <c r="F44" s="4" t="s">
        <v>93</v>
      </c>
      <c r="G44" s="19" t="s">
        <v>24</v>
      </c>
      <c r="H44" s="33" t="s">
        <v>94</v>
      </c>
      <c r="I44" s="33"/>
      <c r="J44" s="33" t="s">
        <v>94</v>
      </c>
      <c r="K44" s="33"/>
      <c r="L44" s="33" t="s">
        <v>40</v>
      </c>
      <c r="M44" s="33" t="s">
        <v>41</v>
      </c>
      <c r="N44" s="33"/>
      <c r="O44" s="3" t="s">
        <v>95</v>
      </c>
      <c r="P44" s="33">
        <v>1000</v>
      </c>
      <c r="Q44" s="33">
        <v>1000</v>
      </c>
      <c r="R44" s="3"/>
      <c r="S44" s="3"/>
    </row>
    <row r="45" spans="1:20" ht="55.2" x14ac:dyDescent="0.25">
      <c r="A45" s="25">
        <v>17</v>
      </c>
      <c r="B45" s="23" t="s">
        <v>96</v>
      </c>
      <c r="C45" s="4" t="s">
        <v>97</v>
      </c>
      <c r="D45" s="4" t="s">
        <v>98</v>
      </c>
      <c r="E45" s="4"/>
      <c r="F45" s="4"/>
      <c r="G45" s="19" t="s">
        <v>24</v>
      </c>
      <c r="H45" s="33"/>
      <c r="I45" s="33"/>
      <c r="J45" s="33"/>
      <c r="K45" s="33"/>
      <c r="L45" s="33" t="s">
        <v>40</v>
      </c>
      <c r="M45" s="33" t="s">
        <v>41</v>
      </c>
      <c r="N45" s="33"/>
      <c r="O45" s="4" t="s">
        <v>99</v>
      </c>
      <c r="P45" s="79"/>
      <c r="Q45" s="79"/>
      <c r="R45" s="4"/>
      <c r="S45" s="4"/>
    </row>
    <row r="46" spans="1:20" ht="55.2" x14ac:dyDescent="0.25">
      <c r="A46" s="25">
        <v>18</v>
      </c>
      <c r="B46" s="23" t="s">
        <v>100</v>
      </c>
      <c r="C46" s="4" t="s">
        <v>101</v>
      </c>
      <c r="D46" s="4" t="s">
        <v>102</v>
      </c>
      <c r="E46" s="4"/>
      <c r="F46" s="4" t="s">
        <v>103</v>
      </c>
      <c r="G46" s="19" t="s">
        <v>24</v>
      </c>
      <c r="H46" s="33" t="s">
        <v>103</v>
      </c>
      <c r="I46" s="33"/>
      <c r="J46" s="33" t="s">
        <v>103</v>
      </c>
      <c r="K46" s="33"/>
      <c r="L46" s="33" t="s">
        <v>40</v>
      </c>
      <c r="M46" s="33" t="s">
        <v>41</v>
      </c>
      <c r="N46" s="33" t="s">
        <v>417</v>
      </c>
      <c r="O46" s="4" t="s">
        <v>104</v>
      </c>
      <c r="P46" s="79"/>
      <c r="Q46" s="79"/>
      <c r="R46" s="4"/>
      <c r="S46" s="4"/>
    </row>
    <row r="47" spans="1:20" ht="55.2" x14ac:dyDescent="0.25">
      <c r="A47" s="25">
        <v>19</v>
      </c>
      <c r="B47" s="23" t="s">
        <v>105</v>
      </c>
      <c r="C47" s="3" t="s">
        <v>106</v>
      </c>
      <c r="D47" s="4" t="s">
        <v>107</v>
      </c>
      <c r="E47" s="4"/>
      <c r="F47" s="4" t="s">
        <v>108</v>
      </c>
      <c r="G47" s="19" t="s">
        <v>24</v>
      </c>
      <c r="H47" s="33" t="s">
        <v>108</v>
      </c>
      <c r="I47" s="33"/>
      <c r="J47" s="33" t="s">
        <v>108</v>
      </c>
      <c r="K47" s="33"/>
      <c r="L47" s="33" t="s">
        <v>40</v>
      </c>
      <c r="M47" s="33" t="s">
        <v>41</v>
      </c>
      <c r="N47" s="33" t="s">
        <v>419</v>
      </c>
      <c r="O47" s="4" t="s">
        <v>109</v>
      </c>
      <c r="P47" s="79"/>
      <c r="Q47" s="79"/>
      <c r="R47" s="4"/>
      <c r="S47" s="4"/>
    </row>
    <row r="48" spans="1:20" ht="110.4" x14ac:dyDescent="0.25">
      <c r="A48" s="25">
        <v>20</v>
      </c>
      <c r="B48" s="23" t="s">
        <v>59</v>
      </c>
      <c r="C48" s="3" t="s">
        <v>110</v>
      </c>
      <c r="D48" s="3" t="s">
        <v>111</v>
      </c>
      <c r="E48" s="3"/>
      <c r="F48" s="4" t="s">
        <v>112</v>
      </c>
      <c r="G48" s="19" t="s">
        <v>24</v>
      </c>
      <c r="H48" s="33" t="s">
        <v>112</v>
      </c>
      <c r="I48" s="33"/>
      <c r="J48" s="33" t="s">
        <v>112</v>
      </c>
      <c r="K48" s="33"/>
      <c r="L48" s="33" t="s">
        <v>40</v>
      </c>
      <c r="M48" s="33" t="s">
        <v>41</v>
      </c>
      <c r="N48" s="33" t="s">
        <v>417</v>
      </c>
      <c r="O48" s="4" t="s">
        <v>113</v>
      </c>
      <c r="P48" s="79"/>
      <c r="Q48" s="79"/>
      <c r="R48" s="4"/>
      <c r="S48" s="4"/>
      <c r="T48" s="74"/>
    </row>
    <row r="49" spans="1:20" ht="82.8" x14ac:dyDescent="0.25">
      <c r="A49" s="155">
        <v>21</v>
      </c>
      <c r="B49" s="151" t="s">
        <v>114</v>
      </c>
      <c r="C49" s="153" t="s">
        <v>115</v>
      </c>
      <c r="D49" s="156" t="s">
        <v>116</v>
      </c>
      <c r="E49" s="156"/>
      <c r="F49" s="153" t="s">
        <v>117</v>
      </c>
      <c r="G49" s="149" t="s">
        <v>24</v>
      </c>
      <c r="H49" s="149" t="s">
        <v>118</v>
      </c>
      <c r="I49" s="149"/>
      <c r="J49" s="149" t="s">
        <v>118</v>
      </c>
      <c r="K49" s="149"/>
      <c r="L49" s="149" t="s">
        <v>40</v>
      </c>
      <c r="M49" s="149" t="s">
        <v>41</v>
      </c>
      <c r="N49" s="33" t="s">
        <v>418</v>
      </c>
      <c r="O49" s="4" t="s">
        <v>453</v>
      </c>
      <c r="P49" s="79">
        <f>10000+10000+10000</f>
        <v>30000</v>
      </c>
      <c r="Q49" s="79"/>
      <c r="R49" s="4"/>
      <c r="S49" s="4"/>
    </row>
    <row r="50" spans="1:20" x14ac:dyDescent="0.25">
      <c r="A50" s="155"/>
      <c r="B50" s="151"/>
      <c r="C50" s="153"/>
      <c r="D50" s="156"/>
      <c r="E50" s="156"/>
      <c r="F50" s="153"/>
      <c r="G50" s="149"/>
      <c r="H50" s="149"/>
      <c r="I50" s="149"/>
      <c r="J50" s="149"/>
      <c r="K50" s="149"/>
      <c r="L50" s="149"/>
      <c r="M50" s="149"/>
      <c r="N50" s="33" t="s">
        <v>419</v>
      </c>
      <c r="O50" s="4" t="s">
        <v>450</v>
      </c>
      <c r="P50" s="79"/>
      <c r="Q50" s="79"/>
      <c r="R50" s="4"/>
      <c r="S50" s="4"/>
    </row>
    <row r="51" spans="1:20" x14ac:dyDescent="0.25">
      <c r="A51" s="155"/>
      <c r="B51" s="151"/>
      <c r="C51" s="153"/>
      <c r="D51" s="156"/>
      <c r="E51" s="156"/>
      <c r="F51" s="153"/>
      <c r="G51" s="149"/>
      <c r="H51" s="149"/>
      <c r="I51" s="149"/>
      <c r="J51" s="149"/>
      <c r="K51" s="149"/>
      <c r="L51" s="149"/>
      <c r="M51" s="149"/>
      <c r="N51" s="33" t="s">
        <v>416</v>
      </c>
      <c r="O51" s="4" t="s">
        <v>451</v>
      </c>
      <c r="P51" s="79"/>
      <c r="Q51" s="79"/>
      <c r="R51" s="4"/>
      <c r="S51" s="4"/>
    </row>
    <row r="52" spans="1:20" ht="41.4" x14ac:dyDescent="0.25">
      <c r="A52" s="155"/>
      <c r="B52" s="151"/>
      <c r="C52" s="153"/>
      <c r="D52" s="156"/>
      <c r="E52" s="156"/>
      <c r="F52" s="153"/>
      <c r="G52" s="149"/>
      <c r="H52" s="149"/>
      <c r="I52" s="149"/>
      <c r="J52" s="149"/>
      <c r="K52" s="149"/>
      <c r="L52" s="149"/>
      <c r="M52" s="149"/>
      <c r="N52" s="33" t="s">
        <v>420</v>
      </c>
      <c r="O52" s="4" t="s">
        <v>452</v>
      </c>
      <c r="P52" s="79"/>
      <c r="Q52" s="79"/>
      <c r="R52" s="4"/>
      <c r="S52" s="4"/>
    </row>
    <row r="53" spans="1:20" ht="27.6" x14ac:dyDescent="0.25">
      <c r="A53" s="155"/>
      <c r="B53" s="151"/>
      <c r="C53" s="153"/>
      <c r="D53" s="156"/>
      <c r="E53" s="156"/>
      <c r="F53" s="153"/>
      <c r="G53" s="149"/>
      <c r="H53" s="149"/>
      <c r="I53" s="149"/>
      <c r="J53" s="149"/>
      <c r="K53" s="149"/>
      <c r="L53" s="149"/>
      <c r="M53" s="149"/>
      <c r="N53" s="33" t="s">
        <v>420</v>
      </c>
      <c r="O53" s="4" t="s">
        <v>454</v>
      </c>
      <c r="P53" s="79"/>
      <c r="Q53" s="79"/>
      <c r="R53" s="4"/>
      <c r="S53" s="4"/>
    </row>
    <row r="54" spans="1:20" ht="96.6" x14ac:dyDescent="0.25">
      <c r="A54" s="25">
        <v>22</v>
      </c>
      <c r="B54" s="23" t="s">
        <v>435</v>
      </c>
      <c r="C54" s="4" t="s">
        <v>120</v>
      </c>
      <c r="D54" s="4" t="s">
        <v>121</v>
      </c>
      <c r="E54" s="3"/>
      <c r="F54" s="4" t="s">
        <v>122</v>
      </c>
      <c r="G54" s="19" t="s">
        <v>24</v>
      </c>
      <c r="H54" s="33"/>
      <c r="I54" s="33"/>
      <c r="J54" s="33" t="s">
        <v>122</v>
      </c>
      <c r="K54" s="33"/>
      <c r="L54" s="33" t="s">
        <v>478</v>
      </c>
      <c r="M54" s="33" t="s">
        <v>481</v>
      </c>
      <c r="N54" s="33" t="s">
        <v>419</v>
      </c>
      <c r="O54" s="4" t="s">
        <v>123</v>
      </c>
      <c r="P54" s="79"/>
      <c r="Q54" s="79"/>
      <c r="R54" s="4"/>
      <c r="S54" s="4"/>
    </row>
    <row r="55" spans="1:20" ht="82.8" x14ac:dyDescent="0.25">
      <c r="A55" s="25">
        <v>23</v>
      </c>
      <c r="B55" s="23" t="s">
        <v>124</v>
      </c>
      <c r="C55" s="4" t="s">
        <v>125</v>
      </c>
      <c r="D55" s="4" t="s">
        <v>126</v>
      </c>
      <c r="E55" s="4"/>
      <c r="F55" s="4" t="s">
        <v>127</v>
      </c>
      <c r="G55" s="19" t="s">
        <v>24</v>
      </c>
      <c r="H55" s="4" t="s">
        <v>127</v>
      </c>
      <c r="I55" s="33"/>
      <c r="J55" s="4" t="s">
        <v>127</v>
      </c>
      <c r="K55" s="33"/>
      <c r="L55" s="33" t="s">
        <v>40</v>
      </c>
      <c r="M55" s="33" t="s">
        <v>41</v>
      </c>
      <c r="N55" s="33"/>
      <c r="O55" s="4"/>
      <c r="P55" s="79"/>
      <c r="Q55" s="79"/>
      <c r="R55" s="4"/>
      <c r="S55" s="4"/>
    </row>
    <row r="56" spans="1:20" ht="55.2" x14ac:dyDescent="0.25">
      <c r="A56" s="25">
        <v>24</v>
      </c>
      <c r="B56" s="23" t="s">
        <v>128</v>
      </c>
      <c r="C56" s="4" t="s">
        <v>115</v>
      </c>
      <c r="D56" s="4" t="s">
        <v>129</v>
      </c>
      <c r="E56" s="4"/>
      <c r="F56" s="4" t="s">
        <v>130</v>
      </c>
      <c r="G56" s="19" t="s">
        <v>24</v>
      </c>
      <c r="H56" s="33" t="s">
        <v>131</v>
      </c>
      <c r="I56" s="33"/>
      <c r="J56" s="33" t="s">
        <v>131</v>
      </c>
      <c r="K56" s="33"/>
      <c r="L56" s="33" t="s">
        <v>40</v>
      </c>
      <c r="M56" s="33" t="s">
        <v>41</v>
      </c>
      <c r="N56" s="33"/>
      <c r="O56" s="4"/>
      <c r="P56" s="79"/>
      <c r="Q56" s="79"/>
      <c r="R56" s="4"/>
      <c r="S56" s="4"/>
    </row>
    <row r="57" spans="1:20" ht="55.2" x14ac:dyDescent="0.25">
      <c r="A57" s="25">
        <v>25</v>
      </c>
      <c r="B57" s="23" t="s">
        <v>132</v>
      </c>
      <c r="C57" s="4" t="s">
        <v>133</v>
      </c>
      <c r="D57" s="4" t="s">
        <v>134</v>
      </c>
      <c r="E57" s="4"/>
      <c r="F57" s="4" t="s">
        <v>135</v>
      </c>
      <c r="G57" s="19" t="s">
        <v>24</v>
      </c>
      <c r="H57" s="33" t="s">
        <v>136</v>
      </c>
      <c r="I57" s="33"/>
      <c r="J57" s="33" t="s">
        <v>136</v>
      </c>
      <c r="K57" s="33"/>
      <c r="L57" s="33" t="s">
        <v>40</v>
      </c>
      <c r="M57" s="33" t="s">
        <v>41</v>
      </c>
      <c r="N57" s="33" t="s">
        <v>416</v>
      </c>
      <c r="O57" s="4" t="s">
        <v>137</v>
      </c>
      <c r="P57" s="79">
        <v>37000</v>
      </c>
      <c r="Q57" s="79">
        <v>37000</v>
      </c>
      <c r="R57" s="4"/>
      <c r="S57" s="4"/>
    </row>
    <row r="58" spans="1:20" ht="27.6" x14ac:dyDescent="0.25">
      <c r="A58" s="37" t="s">
        <v>138</v>
      </c>
      <c r="B58" s="38"/>
      <c r="C58" s="38"/>
      <c r="D58" s="38"/>
      <c r="E58" s="38"/>
      <c r="F58" s="38"/>
      <c r="G58" s="98">
        <f>0+100000+660000+501600+0+0+0+80000+700000</f>
        <v>2041600</v>
      </c>
      <c r="H58" s="38"/>
      <c r="I58" s="98">
        <f>G58/2</f>
        <v>1020800</v>
      </c>
      <c r="J58" s="99"/>
      <c r="K58" s="98">
        <f>G58/2</f>
        <v>1020800</v>
      </c>
      <c r="L58" s="98"/>
      <c r="M58" s="98"/>
      <c r="N58" s="98"/>
      <c r="O58" s="104"/>
      <c r="P58" s="98">
        <f>SUM(P36:P57)</f>
        <v>1518655</v>
      </c>
      <c r="Q58" s="98"/>
      <c r="R58" s="99">
        <f>SUM(R36:R57)</f>
        <v>95</v>
      </c>
      <c r="S58" s="99" t="s">
        <v>403</v>
      </c>
    </row>
    <row r="59" spans="1:20" x14ac:dyDescent="0.25">
      <c r="A59" s="37" t="s">
        <v>139</v>
      </c>
      <c r="B59" s="38"/>
      <c r="C59" s="38"/>
      <c r="D59" s="38"/>
      <c r="E59" s="38"/>
      <c r="F59" s="38"/>
      <c r="G59" s="98"/>
      <c r="H59" s="38"/>
      <c r="I59" s="98"/>
      <c r="J59" s="99"/>
      <c r="K59" s="98"/>
      <c r="L59" s="98"/>
      <c r="M59" s="98"/>
      <c r="N59" s="98"/>
      <c r="O59" s="104"/>
      <c r="P59" s="105"/>
      <c r="Q59" s="105"/>
      <c r="R59" s="104"/>
      <c r="S59" s="104"/>
    </row>
    <row r="60" spans="1:20" ht="110.4" x14ac:dyDescent="0.25">
      <c r="A60" s="25">
        <v>26</v>
      </c>
      <c r="B60" s="23" t="s">
        <v>140</v>
      </c>
      <c r="C60" s="4" t="s">
        <v>141</v>
      </c>
      <c r="D60" s="4" t="s">
        <v>142</v>
      </c>
      <c r="E60" s="4"/>
      <c r="F60" s="4" t="s">
        <v>143</v>
      </c>
      <c r="G60" s="19" t="s">
        <v>24</v>
      </c>
      <c r="H60" s="33"/>
      <c r="I60" s="33"/>
      <c r="J60" s="4" t="s">
        <v>143</v>
      </c>
      <c r="K60" s="33"/>
      <c r="L60" s="33" t="s">
        <v>40</v>
      </c>
      <c r="M60" s="33" t="s">
        <v>41</v>
      </c>
      <c r="N60" s="33" t="s">
        <v>416</v>
      </c>
      <c r="O60" s="3" t="s">
        <v>144</v>
      </c>
      <c r="P60" s="33">
        <f>400000</f>
        <v>400000</v>
      </c>
      <c r="Q60" s="33" t="s">
        <v>145</v>
      </c>
      <c r="R60" s="3">
        <v>16.7</v>
      </c>
      <c r="S60" s="3" t="s">
        <v>403</v>
      </c>
    </row>
    <row r="61" spans="1:20" ht="72" customHeight="1" x14ac:dyDescent="0.25">
      <c r="A61" s="25">
        <v>27</v>
      </c>
      <c r="B61" s="23" t="s">
        <v>146</v>
      </c>
      <c r="C61" s="4" t="s">
        <v>147</v>
      </c>
      <c r="D61" s="4" t="s">
        <v>148</v>
      </c>
      <c r="E61" s="4"/>
      <c r="F61" s="3"/>
      <c r="G61" s="19" t="s">
        <v>24</v>
      </c>
      <c r="H61" s="33"/>
      <c r="I61" s="33"/>
      <c r="J61" s="33"/>
      <c r="K61" s="33"/>
      <c r="L61" s="33" t="s">
        <v>40</v>
      </c>
      <c r="M61" s="33" t="s">
        <v>41</v>
      </c>
      <c r="N61" s="33" t="s">
        <v>416</v>
      </c>
      <c r="O61" s="4" t="s">
        <v>149</v>
      </c>
      <c r="P61" s="79"/>
      <c r="Q61" s="79"/>
      <c r="R61" s="4"/>
      <c r="S61" s="4"/>
    </row>
    <row r="62" spans="1:20" ht="110.4" x14ac:dyDescent="0.25">
      <c r="A62" s="25">
        <v>28</v>
      </c>
      <c r="B62" s="5" t="s">
        <v>436</v>
      </c>
      <c r="C62" s="4" t="s">
        <v>151</v>
      </c>
      <c r="D62" s="4" t="s">
        <v>152</v>
      </c>
      <c r="E62" s="4"/>
      <c r="F62" s="4" t="s">
        <v>153</v>
      </c>
      <c r="G62" s="19" t="s">
        <v>24</v>
      </c>
      <c r="H62" s="4" t="s">
        <v>154</v>
      </c>
      <c r="I62" s="33"/>
      <c r="J62" s="4" t="s">
        <v>154</v>
      </c>
      <c r="K62" s="33"/>
      <c r="L62" s="33" t="s">
        <v>478</v>
      </c>
      <c r="M62" s="33" t="s">
        <v>483</v>
      </c>
      <c r="N62" s="33" t="s">
        <v>416</v>
      </c>
      <c r="O62" s="4" t="s">
        <v>155</v>
      </c>
      <c r="P62" s="79"/>
      <c r="Q62" s="79"/>
      <c r="R62" s="4"/>
      <c r="S62" s="4"/>
    </row>
    <row r="63" spans="1:20" ht="55.2" x14ac:dyDescent="0.25">
      <c r="A63" s="25">
        <v>29</v>
      </c>
      <c r="B63" s="6" t="s">
        <v>156</v>
      </c>
      <c r="C63" s="4" t="s">
        <v>52</v>
      </c>
      <c r="D63" s="4" t="s">
        <v>157</v>
      </c>
      <c r="E63" s="4"/>
      <c r="F63" s="4" t="s">
        <v>158</v>
      </c>
      <c r="G63" s="19" t="s">
        <v>24</v>
      </c>
      <c r="H63" s="4" t="s">
        <v>158</v>
      </c>
      <c r="I63" s="33"/>
      <c r="J63" s="4" t="s">
        <v>158</v>
      </c>
      <c r="K63" s="33"/>
      <c r="L63" s="33" t="s">
        <v>40</v>
      </c>
      <c r="M63" s="33" t="s">
        <v>41</v>
      </c>
      <c r="N63" s="33"/>
      <c r="O63" s="4"/>
      <c r="P63" s="79"/>
      <c r="Q63" s="79"/>
      <c r="R63" s="4"/>
      <c r="S63" s="4"/>
      <c r="T63" s="74" t="s">
        <v>159</v>
      </c>
    </row>
    <row r="64" spans="1:20" ht="55.2" x14ac:dyDescent="0.25">
      <c r="A64" s="25">
        <v>30</v>
      </c>
      <c r="B64" s="6" t="s">
        <v>160</v>
      </c>
      <c r="C64" s="4" t="s">
        <v>43</v>
      </c>
      <c r="D64" s="4" t="s">
        <v>161</v>
      </c>
      <c r="E64" s="4"/>
      <c r="F64" s="4" t="s">
        <v>162</v>
      </c>
      <c r="G64" s="19" t="s">
        <v>24</v>
      </c>
      <c r="H64" s="33"/>
      <c r="I64" s="33"/>
      <c r="J64" s="4" t="s">
        <v>162</v>
      </c>
      <c r="K64" s="33"/>
      <c r="L64" s="33" t="s">
        <v>40</v>
      </c>
      <c r="M64" s="33" t="s">
        <v>41</v>
      </c>
      <c r="N64" s="33"/>
      <c r="O64" s="4"/>
      <c r="P64" s="79"/>
      <c r="Q64" s="79"/>
      <c r="R64" s="4"/>
      <c r="S64" s="4"/>
    </row>
    <row r="65" spans="1:20" ht="82.8" x14ac:dyDescent="0.25">
      <c r="A65" s="25">
        <v>31</v>
      </c>
      <c r="B65" s="23" t="s">
        <v>163</v>
      </c>
      <c r="C65" s="4" t="s">
        <v>164</v>
      </c>
      <c r="D65" s="4" t="s">
        <v>165</v>
      </c>
      <c r="E65" s="4"/>
      <c r="F65" s="4" t="s">
        <v>166</v>
      </c>
      <c r="G65" s="19" t="s">
        <v>24</v>
      </c>
      <c r="H65" s="4" t="s">
        <v>167</v>
      </c>
      <c r="I65" s="33"/>
      <c r="J65" s="4" t="s">
        <v>167</v>
      </c>
      <c r="K65" s="33"/>
      <c r="L65" s="33" t="s">
        <v>40</v>
      </c>
      <c r="M65" s="33" t="s">
        <v>41</v>
      </c>
      <c r="N65" s="33" t="s">
        <v>417</v>
      </c>
      <c r="O65" s="87" t="s">
        <v>457</v>
      </c>
      <c r="P65" s="175">
        <f>76000+113615+47711</f>
        <v>237326</v>
      </c>
      <c r="Q65" s="21" t="s">
        <v>459</v>
      </c>
      <c r="R65" s="89"/>
      <c r="S65" s="89"/>
      <c r="T65" s="74"/>
    </row>
    <row r="66" spans="1:20" ht="69" x14ac:dyDescent="0.25">
      <c r="A66" s="25"/>
      <c r="B66" s="23"/>
      <c r="C66" s="4"/>
      <c r="D66" s="4"/>
      <c r="E66" s="4"/>
      <c r="F66" s="4"/>
      <c r="G66" s="19"/>
      <c r="H66" s="4"/>
      <c r="I66" s="33"/>
      <c r="J66" s="4"/>
      <c r="K66" s="33"/>
      <c r="L66" s="33"/>
      <c r="M66" s="33"/>
      <c r="N66" s="33" t="s">
        <v>417</v>
      </c>
      <c r="O66" s="87" t="s">
        <v>456</v>
      </c>
      <c r="P66" s="175"/>
      <c r="Q66" s="21">
        <v>113615</v>
      </c>
      <c r="R66" s="89"/>
      <c r="S66" s="89"/>
      <c r="T66" s="74"/>
    </row>
    <row r="67" spans="1:20" ht="69" x14ac:dyDescent="0.25">
      <c r="A67" s="25"/>
      <c r="B67" s="23"/>
      <c r="C67" s="4"/>
      <c r="D67" s="4"/>
      <c r="E67" s="4"/>
      <c r="F67" s="4"/>
      <c r="G67" s="19"/>
      <c r="H67" s="4"/>
      <c r="I67" s="33"/>
      <c r="J67" s="4"/>
      <c r="K67" s="33"/>
      <c r="L67" s="33"/>
      <c r="M67" s="33"/>
      <c r="N67" s="33" t="s">
        <v>416</v>
      </c>
      <c r="O67" s="87" t="s">
        <v>458</v>
      </c>
      <c r="P67" s="175"/>
      <c r="Q67" s="21">
        <v>47711</v>
      </c>
      <c r="R67" s="89"/>
      <c r="S67" s="89"/>
      <c r="T67" s="74"/>
    </row>
    <row r="68" spans="1:20" ht="82.8" x14ac:dyDescent="0.25">
      <c r="A68" s="25">
        <v>32</v>
      </c>
      <c r="B68" s="26" t="s">
        <v>168</v>
      </c>
      <c r="C68" s="4" t="s">
        <v>169</v>
      </c>
      <c r="D68" s="4" t="s">
        <v>170</v>
      </c>
      <c r="E68" s="4"/>
      <c r="F68" s="4" t="s">
        <v>171</v>
      </c>
      <c r="G68" s="19" t="s">
        <v>24</v>
      </c>
      <c r="H68" s="33" t="s">
        <v>172</v>
      </c>
      <c r="I68" s="33"/>
      <c r="J68" s="33" t="s">
        <v>172</v>
      </c>
      <c r="K68" s="33"/>
      <c r="L68" s="33" t="s">
        <v>40</v>
      </c>
      <c r="M68" s="33" t="s">
        <v>41</v>
      </c>
      <c r="N68" s="33" t="s">
        <v>419</v>
      </c>
      <c r="O68" s="4" t="s">
        <v>173</v>
      </c>
      <c r="P68" s="79">
        <v>16000</v>
      </c>
      <c r="Q68" s="79">
        <v>16000</v>
      </c>
      <c r="R68" s="4"/>
      <c r="S68" s="4"/>
      <c r="T68" s="74"/>
    </row>
    <row r="69" spans="1:20" ht="69" x14ac:dyDescent="0.25">
      <c r="A69" s="25">
        <v>33</v>
      </c>
      <c r="B69" s="26" t="s">
        <v>174</v>
      </c>
      <c r="C69" s="4" t="s">
        <v>43</v>
      </c>
      <c r="D69" s="4" t="s">
        <v>175</v>
      </c>
      <c r="E69" s="4"/>
      <c r="F69" s="4" t="s">
        <v>176</v>
      </c>
      <c r="G69" s="19" t="s">
        <v>24</v>
      </c>
      <c r="H69" s="4" t="s">
        <v>177</v>
      </c>
      <c r="I69" s="33"/>
      <c r="J69" s="4" t="s">
        <v>177</v>
      </c>
      <c r="K69" s="33"/>
      <c r="L69" s="33" t="s">
        <v>40</v>
      </c>
      <c r="M69" s="33" t="s">
        <v>41</v>
      </c>
      <c r="N69" s="33" t="s">
        <v>419</v>
      </c>
      <c r="O69" s="4" t="s">
        <v>178</v>
      </c>
      <c r="P69" s="79">
        <v>4000</v>
      </c>
      <c r="Q69" s="79">
        <v>4000</v>
      </c>
      <c r="R69" s="4"/>
      <c r="S69" s="4"/>
    </row>
    <row r="70" spans="1:20" ht="85.95" customHeight="1" x14ac:dyDescent="0.25">
      <c r="A70" s="25">
        <v>34</v>
      </c>
      <c r="B70" s="26" t="s">
        <v>179</v>
      </c>
      <c r="C70" s="4" t="s">
        <v>180</v>
      </c>
      <c r="D70" s="4" t="s">
        <v>181</v>
      </c>
      <c r="E70" s="4"/>
      <c r="F70" s="4" t="s">
        <v>182</v>
      </c>
      <c r="G70" s="19" t="s">
        <v>24</v>
      </c>
      <c r="H70" s="33"/>
      <c r="I70" s="33"/>
      <c r="J70" s="4" t="s">
        <v>183</v>
      </c>
      <c r="K70" s="33"/>
      <c r="L70" s="33" t="s">
        <v>40</v>
      </c>
      <c r="M70" s="33" t="s">
        <v>41</v>
      </c>
      <c r="N70" s="33"/>
      <c r="O70" s="77"/>
      <c r="P70" s="80"/>
      <c r="Q70" s="80"/>
      <c r="R70" s="77"/>
      <c r="S70" s="77"/>
    </row>
    <row r="71" spans="1:20" ht="151.80000000000001" x14ac:dyDescent="0.25">
      <c r="A71" s="25">
        <v>35</v>
      </c>
      <c r="B71" s="26" t="s">
        <v>184</v>
      </c>
      <c r="C71" s="4" t="s">
        <v>185</v>
      </c>
      <c r="D71" s="4" t="s">
        <v>486</v>
      </c>
      <c r="E71" s="3"/>
      <c r="F71" s="4" t="s">
        <v>187</v>
      </c>
      <c r="G71" s="19" t="s">
        <v>24</v>
      </c>
      <c r="H71" s="4" t="s">
        <v>188</v>
      </c>
      <c r="I71" s="33"/>
      <c r="J71" s="4" t="s">
        <v>189</v>
      </c>
      <c r="K71" s="33"/>
      <c r="L71" s="33" t="s">
        <v>40</v>
      </c>
      <c r="M71" s="33" t="s">
        <v>41</v>
      </c>
      <c r="N71" s="33" t="s">
        <v>419</v>
      </c>
      <c r="O71" s="77" t="s">
        <v>190</v>
      </c>
      <c r="P71" s="80">
        <f>17000+2000</f>
        <v>19000</v>
      </c>
      <c r="Q71" s="80" t="s">
        <v>191</v>
      </c>
      <c r="R71" s="77"/>
      <c r="S71" s="77"/>
    </row>
    <row r="72" spans="1:20" ht="118.2" customHeight="1" x14ac:dyDescent="0.25">
      <c r="A72" s="25">
        <v>36</v>
      </c>
      <c r="B72" s="26" t="s">
        <v>192</v>
      </c>
      <c r="C72" s="4" t="s">
        <v>193</v>
      </c>
      <c r="D72" s="4" t="s">
        <v>194</v>
      </c>
      <c r="E72" s="4"/>
      <c r="F72" s="4" t="s">
        <v>195</v>
      </c>
      <c r="G72" s="19" t="s">
        <v>24</v>
      </c>
      <c r="H72" s="4" t="s">
        <v>195</v>
      </c>
      <c r="I72" s="33"/>
      <c r="J72" s="4" t="s">
        <v>195</v>
      </c>
      <c r="K72" s="33"/>
      <c r="L72" s="33" t="s">
        <v>40</v>
      </c>
      <c r="M72" s="33" t="s">
        <v>41</v>
      </c>
      <c r="N72" s="33" t="s">
        <v>419</v>
      </c>
      <c r="O72" s="77" t="s">
        <v>196</v>
      </c>
      <c r="P72" s="76"/>
      <c r="Q72" s="76"/>
      <c r="R72" s="7"/>
      <c r="S72" s="7"/>
    </row>
    <row r="73" spans="1:20" ht="69" x14ac:dyDescent="0.25">
      <c r="A73" s="25">
        <v>37</v>
      </c>
      <c r="B73" s="26" t="s">
        <v>197</v>
      </c>
      <c r="C73" s="4" t="s">
        <v>198</v>
      </c>
      <c r="D73" s="4" t="s">
        <v>199</v>
      </c>
      <c r="E73" s="4"/>
      <c r="F73" s="3"/>
      <c r="G73" s="19" t="s">
        <v>24</v>
      </c>
      <c r="H73" s="33"/>
      <c r="I73" s="33"/>
      <c r="J73" s="33"/>
      <c r="K73" s="33"/>
      <c r="L73" s="33" t="s">
        <v>40</v>
      </c>
      <c r="M73" s="33" t="s">
        <v>41</v>
      </c>
      <c r="N73" s="33" t="s">
        <v>416</v>
      </c>
      <c r="O73" s="77" t="s">
        <v>200</v>
      </c>
      <c r="P73" s="80"/>
      <c r="Q73" s="80"/>
      <c r="R73" s="77"/>
      <c r="S73" s="77"/>
    </row>
    <row r="74" spans="1:20" ht="41.4" x14ac:dyDescent="0.25">
      <c r="A74" s="25">
        <v>38</v>
      </c>
      <c r="B74" s="26" t="s">
        <v>437</v>
      </c>
      <c r="C74" s="4" t="s">
        <v>43</v>
      </c>
      <c r="D74" s="4" t="s">
        <v>202</v>
      </c>
      <c r="E74" s="4"/>
      <c r="F74" s="3"/>
      <c r="G74" s="19" t="s">
        <v>24</v>
      </c>
      <c r="H74" s="33"/>
      <c r="I74" s="33"/>
      <c r="J74" s="33"/>
      <c r="K74" s="33"/>
      <c r="L74" s="33" t="s">
        <v>26</v>
      </c>
      <c r="M74" s="33" t="s">
        <v>71</v>
      </c>
      <c r="N74" s="33"/>
      <c r="O74" s="77"/>
      <c r="P74" s="19"/>
      <c r="Q74" s="19"/>
      <c r="R74" s="77"/>
      <c r="S74" s="77"/>
      <c r="T74" s="129">
        <f>Q74</f>
        <v>0</v>
      </c>
    </row>
    <row r="75" spans="1:20" ht="55.2" x14ac:dyDescent="0.25">
      <c r="A75" s="25">
        <v>39</v>
      </c>
      <c r="B75" s="26" t="s">
        <v>203</v>
      </c>
      <c r="C75" s="4" t="s">
        <v>204</v>
      </c>
      <c r="D75" s="4" t="s">
        <v>205</v>
      </c>
      <c r="E75" s="4"/>
      <c r="F75" s="4" t="s">
        <v>206</v>
      </c>
      <c r="G75" s="19" t="s">
        <v>24</v>
      </c>
      <c r="H75" s="33" t="s">
        <v>207</v>
      </c>
      <c r="I75" s="33"/>
      <c r="J75" s="33" t="s">
        <v>207</v>
      </c>
      <c r="K75" s="33"/>
      <c r="L75" s="33" t="s">
        <v>40</v>
      </c>
      <c r="M75" s="33" t="s">
        <v>41</v>
      </c>
      <c r="N75" s="33"/>
      <c r="O75" s="77"/>
      <c r="P75" s="80"/>
      <c r="Q75" s="80"/>
      <c r="R75" s="77"/>
      <c r="S75" s="77"/>
    </row>
    <row r="76" spans="1:20" ht="82.8" customHeight="1" x14ac:dyDescent="0.25">
      <c r="A76" s="155">
        <v>40</v>
      </c>
      <c r="B76" s="151" t="s">
        <v>208</v>
      </c>
      <c r="C76" s="153" t="s">
        <v>209</v>
      </c>
      <c r="D76" s="153" t="s">
        <v>210</v>
      </c>
      <c r="E76" s="153"/>
      <c r="F76" s="153" t="s">
        <v>211</v>
      </c>
      <c r="G76" s="149" t="s">
        <v>24</v>
      </c>
      <c r="H76" s="149" t="s">
        <v>212</v>
      </c>
      <c r="I76" s="149"/>
      <c r="J76" s="149" t="s">
        <v>212</v>
      </c>
      <c r="K76" s="149"/>
      <c r="L76" s="149" t="s">
        <v>40</v>
      </c>
      <c r="M76" s="149" t="s">
        <v>41</v>
      </c>
      <c r="N76" s="33" t="s">
        <v>416</v>
      </c>
      <c r="O76" s="77" t="s">
        <v>462</v>
      </c>
      <c r="P76" s="154">
        <f>280000+44800</f>
        <v>324800</v>
      </c>
      <c r="Q76" s="80"/>
      <c r="R76" s="77"/>
      <c r="S76" s="77"/>
    </row>
    <row r="77" spans="1:20" x14ac:dyDescent="0.25">
      <c r="A77" s="155"/>
      <c r="B77" s="151"/>
      <c r="C77" s="153"/>
      <c r="D77" s="153"/>
      <c r="E77" s="153"/>
      <c r="F77" s="153"/>
      <c r="G77" s="149"/>
      <c r="H77" s="149"/>
      <c r="I77" s="149"/>
      <c r="J77" s="149"/>
      <c r="K77" s="149"/>
      <c r="L77" s="149"/>
      <c r="M77" s="149"/>
      <c r="N77" s="33" t="s">
        <v>477</v>
      </c>
      <c r="O77" s="77" t="s">
        <v>460</v>
      </c>
      <c r="P77" s="154"/>
      <c r="Q77" s="80"/>
      <c r="R77" s="77"/>
      <c r="S77" s="77"/>
    </row>
    <row r="78" spans="1:20" ht="27.6" x14ac:dyDescent="0.25">
      <c r="A78" s="155"/>
      <c r="B78" s="151"/>
      <c r="C78" s="153"/>
      <c r="D78" s="153"/>
      <c r="E78" s="153"/>
      <c r="F78" s="153"/>
      <c r="G78" s="149"/>
      <c r="H78" s="149"/>
      <c r="I78" s="149"/>
      <c r="J78" s="149"/>
      <c r="K78" s="149"/>
      <c r="L78" s="149"/>
      <c r="M78" s="149"/>
      <c r="N78" s="33" t="s">
        <v>417</v>
      </c>
      <c r="O78" s="77" t="s">
        <v>461</v>
      </c>
      <c r="P78" s="154"/>
      <c r="Q78" s="80"/>
      <c r="R78" s="77"/>
      <c r="S78" s="77"/>
    </row>
    <row r="79" spans="1:20" ht="41.4" x14ac:dyDescent="0.25">
      <c r="A79" s="155"/>
      <c r="B79" s="151"/>
      <c r="C79" s="153"/>
      <c r="D79" s="153"/>
      <c r="E79" s="153"/>
      <c r="F79" s="153"/>
      <c r="G79" s="149"/>
      <c r="H79" s="149"/>
      <c r="I79" s="149"/>
      <c r="J79" s="149"/>
      <c r="K79" s="149"/>
      <c r="L79" s="149"/>
      <c r="M79" s="149"/>
      <c r="N79" s="33" t="s">
        <v>417</v>
      </c>
      <c r="O79" s="77" t="s">
        <v>463</v>
      </c>
      <c r="P79" s="154"/>
      <c r="Q79" s="80"/>
      <c r="R79" s="77"/>
      <c r="S79" s="77"/>
    </row>
    <row r="80" spans="1:20" ht="69" x14ac:dyDescent="0.25">
      <c r="A80" s="25">
        <v>41</v>
      </c>
      <c r="B80" s="26" t="s">
        <v>213</v>
      </c>
      <c r="C80" s="4" t="s">
        <v>214</v>
      </c>
      <c r="D80" s="4" t="s">
        <v>215</v>
      </c>
      <c r="E80" s="4"/>
      <c r="F80" s="4" t="s">
        <v>216</v>
      </c>
      <c r="G80" s="19" t="s">
        <v>24</v>
      </c>
      <c r="H80" s="33" t="s">
        <v>217</v>
      </c>
      <c r="I80" s="33"/>
      <c r="J80" s="33" t="s">
        <v>217</v>
      </c>
      <c r="K80" s="33"/>
      <c r="L80" s="33" t="s">
        <v>40</v>
      </c>
      <c r="M80" s="33" t="s">
        <v>41</v>
      </c>
      <c r="N80" s="33" t="s">
        <v>417</v>
      </c>
      <c r="O80" s="77" t="s">
        <v>218</v>
      </c>
      <c r="P80" s="80"/>
      <c r="Q80" s="80"/>
      <c r="R80" s="77"/>
      <c r="S80" s="77"/>
    </row>
    <row r="81" spans="1:20" ht="144" customHeight="1" x14ac:dyDescent="0.25">
      <c r="A81" s="25">
        <v>42</v>
      </c>
      <c r="B81" s="26" t="s">
        <v>219</v>
      </c>
      <c r="C81" s="4" t="s">
        <v>220</v>
      </c>
      <c r="D81" s="4" t="s">
        <v>221</v>
      </c>
      <c r="E81" s="4"/>
      <c r="F81" s="4" t="s">
        <v>222</v>
      </c>
      <c r="G81" s="19" t="s">
        <v>24</v>
      </c>
      <c r="H81" s="4" t="s">
        <v>223</v>
      </c>
      <c r="I81" s="33"/>
      <c r="J81" s="4" t="s">
        <v>223</v>
      </c>
      <c r="K81" s="33"/>
      <c r="L81" s="33" t="s">
        <v>40</v>
      </c>
      <c r="M81" s="33" t="s">
        <v>41</v>
      </c>
      <c r="N81" s="33" t="s">
        <v>417</v>
      </c>
      <c r="O81" s="77" t="s">
        <v>224</v>
      </c>
      <c r="P81" s="80">
        <f>43000+430000</f>
        <v>473000</v>
      </c>
      <c r="Q81" s="80" t="s">
        <v>464</v>
      </c>
      <c r="R81" s="77"/>
      <c r="S81" s="77"/>
    </row>
    <row r="82" spans="1:20" ht="71.25" customHeight="1" x14ac:dyDescent="0.25">
      <c r="A82" s="25">
        <v>43</v>
      </c>
      <c r="B82" s="26" t="s">
        <v>225</v>
      </c>
      <c r="C82" s="4" t="s">
        <v>226</v>
      </c>
      <c r="D82" s="4" t="s">
        <v>227</v>
      </c>
      <c r="E82" s="4"/>
      <c r="F82" s="4" t="s">
        <v>228</v>
      </c>
      <c r="G82" s="19" t="s">
        <v>24</v>
      </c>
      <c r="H82" s="33"/>
      <c r="I82" s="33"/>
      <c r="J82" s="33"/>
      <c r="K82" s="33"/>
      <c r="L82" s="33" t="s">
        <v>40</v>
      </c>
      <c r="M82" s="33" t="s">
        <v>41</v>
      </c>
      <c r="N82" s="33" t="s">
        <v>418</v>
      </c>
      <c r="O82" s="81" t="s">
        <v>229</v>
      </c>
      <c r="P82" s="34"/>
      <c r="Q82" s="34"/>
      <c r="R82" s="90"/>
      <c r="S82" s="90"/>
    </row>
    <row r="83" spans="1:20" ht="27.6" x14ac:dyDescent="0.25">
      <c r="A83" s="37" t="s">
        <v>230</v>
      </c>
      <c r="B83" s="38"/>
      <c r="C83" s="38"/>
      <c r="D83" s="38"/>
      <c r="E83" s="38"/>
      <c r="F83" s="38"/>
      <c r="G83" s="98">
        <f>350000+150000+0+710000+77000+100000+20000+0+40000+100000+160000+200000</f>
        <v>1907000</v>
      </c>
      <c r="H83" s="38"/>
      <c r="I83" s="98">
        <f>G83/2</f>
        <v>953500</v>
      </c>
      <c r="J83" s="99"/>
      <c r="K83" s="98">
        <f>G83/2</f>
        <v>953500</v>
      </c>
      <c r="L83" s="98"/>
      <c r="M83" s="98"/>
      <c r="N83" s="98"/>
      <c r="O83" s="106"/>
      <c r="P83" s="98">
        <f>SUM(P60:P82)</f>
        <v>1474126</v>
      </c>
      <c r="Q83" s="98"/>
      <c r="R83" s="99">
        <f>SUM(R60:R82)</f>
        <v>16.7</v>
      </c>
      <c r="S83" s="99" t="s">
        <v>403</v>
      </c>
    </row>
    <row r="84" spans="1:20" x14ac:dyDescent="0.25">
      <c r="A84" s="37" t="s">
        <v>231</v>
      </c>
      <c r="B84" s="38"/>
      <c r="C84" s="38"/>
      <c r="D84" s="38"/>
      <c r="E84" s="38"/>
      <c r="F84" s="38"/>
      <c r="G84" s="98"/>
      <c r="H84" s="38"/>
      <c r="I84" s="98"/>
      <c r="J84" s="99"/>
      <c r="K84" s="98"/>
      <c r="L84" s="98"/>
      <c r="M84" s="98"/>
      <c r="N84" s="98"/>
      <c r="O84" s="106"/>
      <c r="P84" s="107"/>
      <c r="Q84" s="107"/>
      <c r="R84" s="108"/>
      <c r="S84" s="108"/>
    </row>
    <row r="85" spans="1:20" ht="96.6" x14ac:dyDescent="0.25">
      <c r="A85" s="25">
        <v>44</v>
      </c>
      <c r="B85" s="14" t="s">
        <v>438</v>
      </c>
      <c r="C85" s="4" t="s">
        <v>43</v>
      </c>
      <c r="D85" s="4" t="s">
        <v>233</v>
      </c>
      <c r="E85" s="4" t="s">
        <v>234</v>
      </c>
      <c r="F85" s="4"/>
      <c r="G85" s="82">
        <v>50000</v>
      </c>
      <c r="H85" s="34"/>
      <c r="I85" s="34">
        <f>$G85/2</f>
        <v>25000</v>
      </c>
      <c r="J85" s="34"/>
      <c r="K85" s="34">
        <f>$G85/2</f>
        <v>25000</v>
      </c>
      <c r="L85" s="33" t="s">
        <v>478</v>
      </c>
      <c r="M85" s="33" t="s">
        <v>484</v>
      </c>
      <c r="N85" s="33"/>
      <c r="O85" s="83"/>
      <c r="P85" s="34"/>
      <c r="Q85" s="34"/>
      <c r="R85" s="90"/>
      <c r="S85" s="90"/>
    </row>
    <row r="86" spans="1:20" ht="159.75" customHeight="1" x14ac:dyDescent="0.25">
      <c r="A86" s="25">
        <v>45</v>
      </c>
      <c r="B86" s="14" t="s">
        <v>235</v>
      </c>
      <c r="C86" s="4" t="s">
        <v>236</v>
      </c>
      <c r="D86" s="4" t="s">
        <v>237</v>
      </c>
      <c r="E86" s="4" t="s">
        <v>238</v>
      </c>
      <c r="F86" s="4"/>
      <c r="G86" s="82">
        <v>0</v>
      </c>
      <c r="H86" s="34"/>
      <c r="I86" s="34">
        <f>$G86/2</f>
        <v>0</v>
      </c>
      <c r="J86" s="34"/>
      <c r="K86" s="34">
        <f>$G86/2</f>
        <v>0</v>
      </c>
      <c r="L86" s="33" t="s">
        <v>40</v>
      </c>
      <c r="M86" s="33" t="s">
        <v>41</v>
      </c>
      <c r="N86" s="33"/>
      <c r="O86" s="83"/>
      <c r="P86" s="34"/>
      <c r="Q86" s="34"/>
      <c r="R86" s="90"/>
      <c r="S86" s="90"/>
    </row>
    <row r="87" spans="1:20" ht="74.25" customHeight="1" x14ac:dyDescent="0.25">
      <c r="A87" s="25">
        <v>46</v>
      </c>
      <c r="B87" s="14" t="s">
        <v>235</v>
      </c>
      <c r="C87" s="4" t="s">
        <v>43</v>
      </c>
      <c r="D87" s="4" t="s">
        <v>239</v>
      </c>
      <c r="E87" s="4" t="s">
        <v>240</v>
      </c>
      <c r="F87" s="4"/>
      <c r="G87" s="82">
        <v>0</v>
      </c>
      <c r="H87" s="34"/>
      <c r="I87" s="34">
        <f>$G87/2</f>
        <v>0</v>
      </c>
      <c r="J87" s="34"/>
      <c r="K87" s="34">
        <f>$G87/2</f>
        <v>0</v>
      </c>
      <c r="L87" s="33" t="s">
        <v>40</v>
      </c>
      <c r="M87" s="33" t="s">
        <v>41</v>
      </c>
      <c r="N87" s="33"/>
      <c r="O87" s="83"/>
      <c r="P87" s="34"/>
      <c r="Q87" s="34"/>
      <c r="R87" s="90"/>
      <c r="S87" s="90"/>
    </row>
    <row r="88" spans="1:20" ht="82.8" x14ac:dyDescent="0.25">
      <c r="A88" s="25">
        <v>47</v>
      </c>
      <c r="B88" s="14" t="s">
        <v>235</v>
      </c>
      <c r="C88" s="4" t="s">
        <v>241</v>
      </c>
      <c r="D88" s="4" t="s">
        <v>242</v>
      </c>
      <c r="E88" s="4" t="s">
        <v>243</v>
      </c>
      <c r="F88" s="4"/>
      <c r="G88" s="82">
        <v>0</v>
      </c>
      <c r="H88" s="34"/>
      <c r="I88" s="34">
        <f t="shared" ref="I88:I113" si="0">$G88/2</f>
        <v>0</v>
      </c>
      <c r="J88" s="34"/>
      <c r="K88" s="34">
        <f t="shared" ref="K88:K113" si="1">$G88/2</f>
        <v>0</v>
      </c>
      <c r="L88" s="33" t="s">
        <v>40</v>
      </c>
      <c r="M88" s="33" t="s">
        <v>41</v>
      </c>
      <c r="N88" s="33"/>
      <c r="O88" s="81"/>
      <c r="P88" s="34"/>
      <c r="Q88" s="34"/>
      <c r="R88" s="90"/>
      <c r="S88" s="90"/>
    </row>
    <row r="89" spans="1:20" ht="55.2" x14ac:dyDescent="0.25">
      <c r="A89" s="25">
        <v>48</v>
      </c>
      <c r="B89" s="15" t="s">
        <v>235</v>
      </c>
      <c r="C89" s="4" t="s">
        <v>244</v>
      </c>
      <c r="D89" s="4" t="s">
        <v>245</v>
      </c>
      <c r="E89" s="4" t="s">
        <v>246</v>
      </c>
      <c r="F89" s="4"/>
      <c r="G89" s="82">
        <v>83730</v>
      </c>
      <c r="H89" s="34"/>
      <c r="I89" s="34">
        <f t="shared" si="0"/>
        <v>41865</v>
      </c>
      <c r="J89" s="34"/>
      <c r="K89" s="34">
        <f t="shared" si="1"/>
        <v>41865</v>
      </c>
      <c r="L89" s="33" t="s">
        <v>40</v>
      </c>
      <c r="M89" s="33" t="s">
        <v>41</v>
      </c>
      <c r="N89" s="33" t="s">
        <v>420</v>
      </c>
      <c r="O89" s="81" t="s">
        <v>247</v>
      </c>
      <c r="P89" s="34"/>
      <c r="Q89" s="34"/>
      <c r="R89" s="90"/>
      <c r="S89" s="90"/>
    </row>
    <row r="90" spans="1:20" ht="69" x14ac:dyDescent="0.25">
      <c r="A90" s="25">
        <v>49</v>
      </c>
      <c r="B90" s="15" t="s">
        <v>439</v>
      </c>
      <c r="C90" s="4" t="s">
        <v>249</v>
      </c>
      <c r="D90" s="4" t="s">
        <v>250</v>
      </c>
      <c r="E90" s="4" t="s">
        <v>251</v>
      </c>
      <c r="F90" s="4"/>
      <c r="G90" s="82">
        <v>75000</v>
      </c>
      <c r="H90" s="34"/>
      <c r="I90" s="34">
        <f t="shared" si="0"/>
        <v>37500</v>
      </c>
      <c r="J90" s="34"/>
      <c r="K90" s="34">
        <f t="shared" si="1"/>
        <v>37500</v>
      </c>
      <c r="L90" s="33" t="s">
        <v>478</v>
      </c>
      <c r="M90" s="33" t="s">
        <v>252</v>
      </c>
      <c r="N90" s="33"/>
      <c r="O90" s="81"/>
      <c r="P90" s="34"/>
      <c r="Q90" s="34"/>
      <c r="R90" s="90"/>
      <c r="S90" s="90"/>
      <c r="T90" s="129"/>
    </row>
    <row r="91" spans="1:20" ht="227.4" customHeight="1" x14ac:dyDescent="0.25">
      <c r="A91" s="155">
        <v>50</v>
      </c>
      <c r="B91" s="178" t="s">
        <v>253</v>
      </c>
      <c r="C91" s="153" t="s">
        <v>254</v>
      </c>
      <c r="D91" s="153" t="s">
        <v>255</v>
      </c>
      <c r="E91" s="156" t="s">
        <v>256</v>
      </c>
      <c r="F91" s="156"/>
      <c r="G91" s="179">
        <v>57720</v>
      </c>
      <c r="H91" s="179"/>
      <c r="I91" s="179">
        <f t="shared" si="0"/>
        <v>28860</v>
      </c>
      <c r="J91" s="179"/>
      <c r="K91" s="179">
        <f t="shared" si="1"/>
        <v>28860</v>
      </c>
      <c r="L91" s="149" t="s">
        <v>40</v>
      </c>
      <c r="M91" s="149" t="s">
        <v>41</v>
      </c>
      <c r="N91" s="33" t="s">
        <v>418</v>
      </c>
      <c r="O91" s="4" t="s">
        <v>468</v>
      </c>
      <c r="P91" s="175">
        <f>8300+907+2423+16500</f>
        <v>28130</v>
      </c>
      <c r="Q91" s="79">
        <v>8300</v>
      </c>
      <c r="R91" s="4"/>
      <c r="S91" s="4"/>
    </row>
    <row r="92" spans="1:20" ht="27.6" x14ac:dyDescent="0.25">
      <c r="A92" s="155"/>
      <c r="B92" s="178"/>
      <c r="C92" s="153"/>
      <c r="D92" s="153"/>
      <c r="E92" s="156"/>
      <c r="F92" s="156"/>
      <c r="G92" s="179"/>
      <c r="H92" s="179"/>
      <c r="I92" s="179"/>
      <c r="J92" s="179"/>
      <c r="K92" s="179"/>
      <c r="L92" s="149"/>
      <c r="M92" s="149"/>
      <c r="N92" s="33" t="s">
        <v>469</v>
      </c>
      <c r="O92" s="4" t="s">
        <v>465</v>
      </c>
      <c r="P92" s="175"/>
      <c r="Q92" s="79">
        <v>907</v>
      </c>
      <c r="R92" s="4"/>
      <c r="S92" s="4"/>
    </row>
    <row r="93" spans="1:20" ht="41.4" x14ac:dyDescent="0.25">
      <c r="A93" s="155"/>
      <c r="B93" s="178"/>
      <c r="C93" s="153"/>
      <c r="D93" s="153"/>
      <c r="E93" s="156"/>
      <c r="F93" s="156"/>
      <c r="G93" s="179"/>
      <c r="H93" s="179"/>
      <c r="I93" s="179"/>
      <c r="J93" s="179"/>
      <c r="K93" s="179"/>
      <c r="L93" s="149"/>
      <c r="M93" s="149"/>
      <c r="N93" s="33" t="s">
        <v>417</v>
      </c>
      <c r="O93" s="4" t="s">
        <v>466</v>
      </c>
      <c r="P93" s="175"/>
      <c r="Q93" s="79">
        <v>2423</v>
      </c>
      <c r="R93" s="4"/>
      <c r="S93" s="4"/>
    </row>
    <row r="94" spans="1:20" ht="82.8" x14ac:dyDescent="0.25">
      <c r="A94" s="155"/>
      <c r="B94" s="178"/>
      <c r="C94" s="153"/>
      <c r="D94" s="153"/>
      <c r="E94" s="156"/>
      <c r="F94" s="156"/>
      <c r="G94" s="179"/>
      <c r="H94" s="179"/>
      <c r="I94" s="179"/>
      <c r="J94" s="179"/>
      <c r="K94" s="179"/>
      <c r="L94" s="149"/>
      <c r="M94" s="149"/>
      <c r="N94" s="33" t="s">
        <v>420</v>
      </c>
      <c r="O94" s="4" t="s">
        <v>467</v>
      </c>
      <c r="P94" s="175"/>
      <c r="Q94" s="79">
        <v>16500</v>
      </c>
      <c r="R94" s="4"/>
      <c r="S94" s="4"/>
    </row>
    <row r="95" spans="1:20" ht="105" customHeight="1" x14ac:dyDescent="0.25">
      <c r="A95" s="155">
        <v>51</v>
      </c>
      <c r="B95" s="178" t="s">
        <v>257</v>
      </c>
      <c r="C95" s="153" t="s">
        <v>43</v>
      </c>
      <c r="D95" s="153" t="s">
        <v>258</v>
      </c>
      <c r="E95" s="153" t="s">
        <v>259</v>
      </c>
      <c r="F95" s="153" t="s">
        <v>260</v>
      </c>
      <c r="G95" s="149"/>
      <c r="H95" s="149"/>
      <c r="I95" s="179">
        <f t="shared" si="0"/>
        <v>0</v>
      </c>
      <c r="J95" s="149"/>
      <c r="K95" s="179">
        <f t="shared" si="1"/>
        <v>0</v>
      </c>
      <c r="L95" s="149" t="s">
        <v>40</v>
      </c>
      <c r="M95" s="149" t="s">
        <v>41</v>
      </c>
      <c r="N95" s="33" t="s">
        <v>418</v>
      </c>
      <c r="O95" s="81" t="s">
        <v>471</v>
      </c>
      <c r="P95" s="180">
        <v>20000</v>
      </c>
      <c r="Q95" s="34"/>
      <c r="R95" s="90"/>
      <c r="S95" s="90"/>
    </row>
    <row r="96" spans="1:20" ht="105" customHeight="1" x14ac:dyDescent="0.25">
      <c r="A96" s="155"/>
      <c r="B96" s="178"/>
      <c r="C96" s="153"/>
      <c r="D96" s="153"/>
      <c r="E96" s="153"/>
      <c r="F96" s="153"/>
      <c r="G96" s="149"/>
      <c r="H96" s="149"/>
      <c r="I96" s="179"/>
      <c r="J96" s="149"/>
      <c r="K96" s="179"/>
      <c r="L96" s="149"/>
      <c r="M96" s="149"/>
      <c r="N96" s="33" t="s">
        <v>419</v>
      </c>
      <c r="O96" s="81" t="s">
        <v>472</v>
      </c>
      <c r="P96" s="180"/>
      <c r="Q96" s="34">
        <v>20000</v>
      </c>
      <c r="R96" s="90"/>
      <c r="S96" s="90"/>
    </row>
    <row r="97" spans="1:20" ht="55.2" x14ac:dyDescent="0.25">
      <c r="A97" s="25">
        <v>52</v>
      </c>
      <c r="B97" s="15" t="s">
        <v>253</v>
      </c>
      <c r="C97" s="4" t="s">
        <v>261</v>
      </c>
      <c r="D97" s="4" t="s">
        <v>262</v>
      </c>
      <c r="E97" s="4" t="s">
        <v>263</v>
      </c>
      <c r="F97" s="4"/>
      <c r="G97" s="82">
        <v>72000</v>
      </c>
      <c r="H97" s="34"/>
      <c r="I97" s="34">
        <f t="shared" si="0"/>
        <v>36000</v>
      </c>
      <c r="J97" s="34"/>
      <c r="K97" s="34">
        <f t="shared" si="1"/>
        <v>36000</v>
      </c>
      <c r="L97" s="33" t="s">
        <v>40</v>
      </c>
      <c r="M97" s="33" t="s">
        <v>41</v>
      </c>
      <c r="N97" s="33" t="s">
        <v>420</v>
      </c>
      <c r="O97" s="77" t="s">
        <v>264</v>
      </c>
      <c r="P97" s="19">
        <v>31000</v>
      </c>
      <c r="Q97" s="80">
        <v>31000</v>
      </c>
      <c r="R97" s="77"/>
      <c r="S97" s="91"/>
    </row>
    <row r="98" spans="1:20" ht="69" x14ac:dyDescent="0.25">
      <c r="A98" s="155">
        <v>53</v>
      </c>
      <c r="B98" s="178" t="s">
        <v>253</v>
      </c>
      <c r="C98" s="153" t="s">
        <v>43</v>
      </c>
      <c r="D98" s="153" t="s">
        <v>265</v>
      </c>
      <c r="E98" s="153" t="s">
        <v>266</v>
      </c>
      <c r="F98" s="153"/>
      <c r="G98" s="179">
        <v>26000</v>
      </c>
      <c r="H98" s="179"/>
      <c r="I98" s="179">
        <f t="shared" si="0"/>
        <v>13000</v>
      </c>
      <c r="J98" s="179"/>
      <c r="K98" s="179">
        <f t="shared" si="1"/>
        <v>13000</v>
      </c>
      <c r="L98" s="149" t="s">
        <v>40</v>
      </c>
      <c r="M98" s="149" t="s">
        <v>41</v>
      </c>
      <c r="N98" s="33" t="s">
        <v>420</v>
      </c>
      <c r="O98" s="16" t="s">
        <v>473</v>
      </c>
      <c r="P98" s="175">
        <f>3600+1200</f>
        <v>4800</v>
      </c>
      <c r="Q98" s="79">
        <v>3600</v>
      </c>
      <c r="R98" s="4"/>
      <c r="S98" s="4"/>
    </row>
    <row r="99" spans="1:20" ht="41.4" x14ac:dyDescent="0.25">
      <c r="A99" s="155"/>
      <c r="B99" s="178"/>
      <c r="C99" s="153"/>
      <c r="D99" s="153"/>
      <c r="E99" s="153"/>
      <c r="F99" s="153"/>
      <c r="G99" s="179"/>
      <c r="H99" s="179"/>
      <c r="I99" s="179"/>
      <c r="J99" s="179"/>
      <c r="K99" s="179"/>
      <c r="L99" s="149"/>
      <c r="M99" s="149"/>
      <c r="N99" s="33" t="s">
        <v>417</v>
      </c>
      <c r="O99" s="16" t="s">
        <v>474</v>
      </c>
      <c r="P99" s="175"/>
      <c r="Q99" s="79">
        <v>1200</v>
      </c>
      <c r="R99" s="4"/>
      <c r="S99" s="4"/>
    </row>
    <row r="100" spans="1:20" ht="82.8" customHeight="1" x14ac:dyDescent="0.25">
      <c r="A100" s="176">
        <v>54</v>
      </c>
      <c r="B100" s="172" t="s">
        <v>440</v>
      </c>
      <c r="C100" s="170" t="s">
        <v>268</v>
      </c>
      <c r="D100" s="170" t="s">
        <v>269</v>
      </c>
      <c r="E100" s="170" t="s">
        <v>270</v>
      </c>
      <c r="F100" s="170" t="s">
        <v>271</v>
      </c>
      <c r="G100" s="145">
        <v>150000</v>
      </c>
      <c r="H100" s="145"/>
      <c r="I100" s="143">
        <f t="shared" si="0"/>
        <v>75000</v>
      </c>
      <c r="J100" s="145"/>
      <c r="K100" s="143">
        <f t="shared" si="1"/>
        <v>75000</v>
      </c>
      <c r="L100" s="141" t="s">
        <v>26</v>
      </c>
      <c r="M100" s="141" t="s">
        <v>272</v>
      </c>
      <c r="N100" s="33" t="s">
        <v>418</v>
      </c>
      <c r="O100" s="16" t="s">
        <v>273</v>
      </c>
      <c r="P100" s="79">
        <v>8000</v>
      </c>
      <c r="Q100" s="79">
        <v>8000</v>
      </c>
      <c r="R100" s="4"/>
      <c r="S100" s="4"/>
    </row>
    <row r="101" spans="1:20" x14ac:dyDescent="0.25">
      <c r="A101" s="177"/>
      <c r="B101" s="173"/>
      <c r="C101" s="171"/>
      <c r="D101" s="171"/>
      <c r="E101" s="171"/>
      <c r="F101" s="171"/>
      <c r="G101" s="146"/>
      <c r="H101" s="146"/>
      <c r="I101" s="144"/>
      <c r="J101" s="146"/>
      <c r="K101" s="144"/>
      <c r="L101" s="142"/>
      <c r="M101" s="142"/>
      <c r="N101" s="33"/>
      <c r="O101" s="16"/>
      <c r="P101" s="79"/>
      <c r="Q101" s="79"/>
      <c r="R101" s="4"/>
      <c r="S101" s="4"/>
      <c r="T101" s="129">
        <f>Q101</f>
        <v>0</v>
      </c>
    </row>
    <row r="102" spans="1:20" ht="96.6" x14ac:dyDescent="0.25">
      <c r="A102" s="25">
        <v>55</v>
      </c>
      <c r="B102" s="14" t="s">
        <v>441</v>
      </c>
      <c r="C102" s="4" t="s">
        <v>275</v>
      </c>
      <c r="D102" s="4" t="s">
        <v>276</v>
      </c>
      <c r="E102" s="3" t="s">
        <v>277</v>
      </c>
      <c r="F102" s="4" t="s">
        <v>271</v>
      </c>
      <c r="G102" s="21">
        <v>150000</v>
      </c>
      <c r="H102" s="79"/>
      <c r="I102" s="34">
        <f t="shared" si="0"/>
        <v>75000</v>
      </c>
      <c r="J102" s="79"/>
      <c r="K102" s="34">
        <f t="shared" si="1"/>
        <v>75000</v>
      </c>
      <c r="L102" s="33" t="s">
        <v>26</v>
      </c>
      <c r="M102" s="33" t="s">
        <v>272</v>
      </c>
      <c r="N102" s="33" t="s">
        <v>418</v>
      </c>
      <c r="O102" s="81" t="s">
        <v>278</v>
      </c>
      <c r="P102" s="34">
        <v>9000</v>
      </c>
      <c r="Q102" s="34">
        <v>9000</v>
      </c>
      <c r="R102" s="90"/>
      <c r="S102" s="90"/>
    </row>
    <row r="103" spans="1:20" ht="82.8" x14ac:dyDescent="0.25">
      <c r="A103" s="25">
        <v>56</v>
      </c>
      <c r="B103" s="15" t="s">
        <v>279</v>
      </c>
      <c r="C103" s="4" t="s">
        <v>280</v>
      </c>
      <c r="D103" s="4" t="s">
        <v>281</v>
      </c>
      <c r="E103" s="3" t="s">
        <v>282</v>
      </c>
      <c r="F103" s="3"/>
      <c r="G103" s="82">
        <v>100000</v>
      </c>
      <c r="H103" s="34"/>
      <c r="I103" s="34">
        <f t="shared" si="0"/>
        <v>50000</v>
      </c>
      <c r="J103" s="34"/>
      <c r="K103" s="34">
        <f t="shared" si="1"/>
        <v>50000</v>
      </c>
      <c r="L103" s="33" t="s">
        <v>40</v>
      </c>
      <c r="M103" s="33" t="s">
        <v>41</v>
      </c>
      <c r="N103" s="33"/>
      <c r="O103" s="81"/>
      <c r="P103" s="34"/>
      <c r="Q103" s="34"/>
      <c r="R103" s="90"/>
      <c r="S103" s="90"/>
    </row>
    <row r="104" spans="1:20" ht="82.8" x14ac:dyDescent="0.25">
      <c r="A104" s="25">
        <v>57</v>
      </c>
      <c r="B104" s="15" t="s">
        <v>283</v>
      </c>
      <c r="C104" s="4" t="s">
        <v>284</v>
      </c>
      <c r="D104" s="3" t="s">
        <v>285</v>
      </c>
      <c r="E104" s="4" t="s">
        <v>286</v>
      </c>
      <c r="F104" s="4"/>
      <c r="G104" s="82">
        <v>50000</v>
      </c>
      <c r="H104" s="34"/>
      <c r="I104" s="34">
        <f t="shared" si="0"/>
        <v>25000</v>
      </c>
      <c r="J104" s="34"/>
      <c r="K104" s="34">
        <f t="shared" si="1"/>
        <v>25000</v>
      </c>
      <c r="L104" s="33" t="s">
        <v>40</v>
      </c>
      <c r="M104" s="33" t="s">
        <v>41</v>
      </c>
      <c r="N104" s="33"/>
      <c r="O104" s="81"/>
      <c r="P104" s="34"/>
      <c r="Q104" s="34"/>
      <c r="R104" s="90"/>
      <c r="S104" s="90"/>
    </row>
    <row r="105" spans="1:20" ht="96.6" x14ac:dyDescent="0.25">
      <c r="A105" s="25">
        <v>58</v>
      </c>
      <c r="B105" s="15" t="s">
        <v>442</v>
      </c>
      <c r="C105" s="4" t="s">
        <v>288</v>
      </c>
      <c r="D105" s="4" t="s">
        <v>289</v>
      </c>
      <c r="E105" s="3" t="s">
        <v>290</v>
      </c>
      <c r="F105" s="3"/>
      <c r="G105" s="82">
        <v>50000</v>
      </c>
      <c r="H105" s="34"/>
      <c r="I105" s="34">
        <f t="shared" si="0"/>
        <v>25000</v>
      </c>
      <c r="J105" s="34"/>
      <c r="K105" s="34">
        <f t="shared" si="1"/>
        <v>25000</v>
      </c>
      <c r="L105" s="33" t="s">
        <v>26</v>
      </c>
      <c r="M105" s="33" t="s">
        <v>272</v>
      </c>
      <c r="N105" s="33"/>
      <c r="O105" s="81"/>
      <c r="P105" s="34"/>
      <c r="Q105" s="34"/>
      <c r="R105" s="90"/>
      <c r="S105" s="90"/>
    </row>
    <row r="106" spans="1:20" ht="82.8" x14ac:dyDescent="0.25">
      <c r="A106" s="25">
        <v>59</v>
      </c>
      <c r="B106" s="14" t="s">
        <v>443</v>
      </c>
      <c r="C106" s="4" t="s">
        <v>43</v>
      </c>
      <c r="D106" s="4" t="s">
        <v>292</v>
      </c>
      <c r="E106" s="3" t="s">
        <v>293</v>
      </c>
      <c r="F106" s="3"/>
      <c r="G106" s="82">
        <v>240000</v>
      </c>
      <c r="H106" s="34"/>
      <c r="I106" s="34">
        <f t="shared" si="0"/>
        <v>120000</v>
      </c>
      <c r="J106" s="34"/>
      <c r="K106" s="34">
        <f t="shared" si="1"/>
        <v>120000</v>
      </c>
      <c r="L106" s="33" t="s">
        <v>26</v>
      </c>
      <c r="M106" s="33" t="s">
        <v>272</v>
      </c>
      <c r="N106" s="33"/>
      <c r="O106" s="83"/>
      <c r="P106" s="34"/>
      <c r="Q106" s="34"/>
      <c r="R106" s="90"/>
      <c r="S106" s="90"/>
    </row>
    <row r="107" spans="1:20" ht="69" x14ac:dyDescent="0.25">
      <c r="A107" s="25">
        <v>60</v>
      </c>
      <c r="B107" s="15" t="s">
        <v>294</v>
      </c>
      <c r="C107" s="4" t="s">
        <v>295</v>
      </c>
      <c r="D107" s="3" t="s">
        <v>296</v>
      </c>
      <c r="E107" s="4" t="s">
        <v>297</v>
      </c>
      <c r="F107" s="4"/>
      <c r="G107" s="82">
        <v>0</v>
      </c>
      <c r="H107" s="34"/>
      <c r="I107" s="34">
        <f t="shared" si="0"/>
        <v>0</v>
      </c>
      <c r="J107" s="34"/>
      <c r="K107" s="34">
        <f t="shared" si="1"/>
        <v>0</v>
      </c>
      <c r="L107" s="33" t="s">
        <v>40</v>
      </c>
      <c r="M107" s="33" t="s">
        <v>41</v>
      </c>
      <c r="N107" s="33" t="s">
        <v>419</v>
      </c>
      <c r="O107" s="4" t="s">
        <v>298</v>
      </c>
      <c r="P107" s="79"/>
      <c r="Q107" s="79"/>
      <c r="R107" s="4"/>
      <c r="S107" s="4"/>
    </row>
    <row r="108" spans="1:20" ht="55.2" x14ac:dyDescent="0.25">
      <c r="A108" s="25">
        <v>61</v>
      </c>
      <c r="B108" s="14" t="s">
        <v>299</v>
      </c>
      <c r="C108" s="4" t="s">
        <v>300</v>
      </c>
      <c r="D108" s="4" t="s">
        <v>301</v>
      </c>
      <c r="E108" s="4" t="s">
        <v>302</v>
      </c>
      <c r="F108" s="4" t="s">
        <v>303</v>
      </c>
      <c r="G108" s="19"/>
      <c r="H108" s="33"/>
      <c r="I108" s="34">
        <f t="shared" si="0"/>
        <v>0</v>
      </c>
      <c r="J108" s="33"/>
      <c r="K108" s="34">
        <f t="shared" si="1"/>
        <v>0</v>
      </c>
      <c r="L108" s="33" t="s">
        <v>40</v>
      </c>
      <c r="M108" s="33" t="s">
        <v>41</v>
      </c>
      <c r="N108" s="33"/>
      <c r="O108" s="81"/>
      <c r="P108" s="34"/>
      <c r="Q108" s="34"/>
      <c r="R108" s="90"/>
      <c r="S108" s="90"/>
    </row>
    <row r="109" spans="1:20" ht="69" x14ac:dyDescent="0.25">
      <c r="A109" s="25">
        <v>62</v>
      </c>
      <c r="B109" s="15" t="s">
        <v>444</v>
      </c>
      <c r="C109" s="4" t="s">
        <v>305</v>
      </c>
      <c r="D109" s="4" t="s">
        <v>306</v>
      </c>
      <c r="E109" s="4" t="s">
        <v>307</v>
      </c>
      <c r="F109" s="4"/>
      <c r="G109" s="82">
        <v>150000</v>
      </c>
      <c r="H109" s="34"/>
      <c r="I109" s="34">
        <f t="shared" si="0"/>
        <v>75000</v>
      </c>
      <c r="J109" s="34"/>
      <c r="K109" s="34">
        <f t="shared" si="1"/>
        <v>75000</v>
      </c>
      <c r="L109" s="33" t="s">
        <v>26</v>
      </c>
      <c r="M109" s="33" t="s">
        <v>272</v>
      </c>
      <c r="N109" s="33"/>
      <c r="O109" s="4"/>
      <c r="P109" s="79"/>
      <c r="Q109" s="79"/>
      <c r="R109" s="4"/>
      <c r="S109" s="4"/>
    </row>
    <row r="110" spans="1:20" ht="41.4" x14ac:dyDescent="0.25">
      <c r="A110" s="25">
        <v>63</v>
      </c>
      <c r="B110" s="14" t="s">
        <v>444</v>
      </c>
      <c r="C110" s="4" t="s">
        <v>43</v>
      </c>
      <c r="D110" s="4" t="s">
        <v>308</v>
      </c>
      <c r="E110" s="4" t="s">
        <v>309</v>
      </c>
      <c r="F110" s="4" t="s">
        <v>310</v>
      </c>
      <c r="G110" s="19"/>
      <c r="H110" s="33"/>
      <c r="I110" s="34">
        <f t="shared" si="0"/>
        <v>0</v>
      </c>
      <c r="J110" s="33"/>
      <c r="K110" s="34">
        <f t="shared" si="1"/>
        <v>0</v>
      </c>
      <c r="L110" s="33" t="s">
        <v>26</v>
      </c>
      <c r="M110" s="33" t="s">
        <v>272</v>
      </c>
      <c r="N110" s="33"/>
      <c r="O110" s="81"/>
      <c r="P110" s="34"/>
      <c r="Q110" s="34"/>
      <c r="R110" s="90"/>
      <c r="S110" s="90"/>
    </row>
    <row r="111" spans="1:20" ht="55.2" x14ac:dyDescent="0.25">
      <c r="A111" s="25">
        <v>64</v>
      </c>
      <c r="B111" s="15" t="s">
        <v>311</v>
      </c>
      <c r="C111" s="4" t="s">
        <v>312</v>
      </c>
      <c r="D111" s="4" t="s">
        <v>313</v>
      </c>
      <c r="E111" s="4" t="s">
        <v>314</v>
      </c>
      <c r="F111" s="3"/>
      <c r="G111" s="82">
        <v>10000</v>
      </c>
      <c r="H111" s="34"/>
      <c r="I111" s="34">
        <f t="shared" si="0"/>
        <v>5000</v>
      </c>
      <c r="J111" s="34"/>
      <c r="K111" s="34">
        <f t="shared" si="1"/>
        <v>5000</v>
      </c>
      <c r="L111" s="33" t="s">
        <v>40</v>
      </c>
      <c r="M111" s="33" t="s">
        <v>41</v>
      </c>
      <c r="N111" s="33"/>
      <c r="O111" s="81"/>
      <c r="P111" s="34"/>
      <c r="Q111" s="34"/>
      <c r="R111" s="90"/>
      <c r="S111" s="90"/>
    </row>
    <row r="112" spans="1:20" ht="55.2" x14ac:dyDescent="0.25">
      <c r="A112" s="25">
        <v>65</v>
      </c>
      <c r="B112" s="15" t="s">
        <v>315</v>
      </c>
      <c r="C112" s="4" t="s">
        <v>316</v>
      </c>
      <c r="D112" s="4" t="s">
        <v>317</v>
      </c>
      <c r="E112" s="4" t="s">
        <v>318</v>
      </c>
      <c r="F112" s="4"/>
      <c r="G112" s="82">
        <v>20000</v>
      </c>
      <c r="H112" s="34"/>
      <c r="I112" s="34">
        <f t="shared" si="0"/>
        <v>10000</v>
      </c>
      <c r="J112" s="34"/>
      <c r="K112" s="34">
        <f t="shared" si="1"/>
        <v>10000</v>
      </c>
      <c r="L112" s="33" t="s">
        <v>40</v>
      </c>
      <c r="M112" s="33" t="s">
        <v>41</v>
      </c>
      <c r="N112" s="33"/>
      <c r="O112" s="81"/>
      <c r="P112" s="34"/>
      <c r="Q112" s="34"/>
      <c r="R112" s="90"/>
      <c r="S112" s="90"/>
    </row>
    <row r="113" spans="1:21" s="2" customFormat="1" ht="55.2" x14ac:dyDescent="0.25">
      <c r="A113" s="25">
        <v>66</v>
      </c>
      <c r="B113" s="14" t="s">
        <v>319</v>
      </c>
      <c r="C113" s="4" t="s">
        <v>320</v>
      </c>
      <c r="D113" s="3" t="s">
        <v>321</v>
      </c>
      <c r="E113" s="4" t="s">
        <v>322</v>
      </c>
      <c r="F113" s="4"/>
      <c r="G113" s="82">
        <v>12000</v>
      </c>
      <c r="H113" s="34"/>
      <c r="I113" s="34">
        <f t="shared" si="0"/>
        <v>6000</v>
      </c>
      <c r="J113" s="34"/>
      <c r="K113" s="34">
        <f t="shared" si="1"/>
        <v>6000</v>
      </c>
      <c r="L113" s="33" t="s">
        <v>40</v>
      </c>
      <c r="M113" s="33" t="s">
        <v>41</v>
      </c>
      <c r="N113" s="33"/>
      <c r="O113" s="84"/>
      <c r="P113" s="85"/>
      <c r="Q113" s="85"/>
      <c r="R113" s="92"/>
      <c r="S113" s="92"/>
    </row>
    <row r="114" spans="1:21" x14ac:dyDescent="0.25">
      <c r="A114" s="37" t="s">
        <v>323</v>
      </c>
      <c r="B114" s="38"/>
      <c r="C114" s="38"/>
      <c r="D114" s="38"/>
      <c r="E114" s="38"/>
      <c r="F114" s="38"/>
      <c r="G114" s="98">
        <f>SUM(G85:G113)</f>
        <v>1296450</v>
      </c>
      <c r="H114" s="38"/>
      <c r="I114" s="98">
        <f>SUM(I85:I113)</f>
        <v>648225</v>
      </c>
      <c r="J114" s="99"/>
      <c r="K114" s="98">
        <f>SUM(K85:K113)</f>
        <v>648225</v>
      </c>
      <c r="L114" s="98"/>
      <c r="M114" s="98"/>
      <c r="N114" s="98"/>
      <c r="O114" s="109"/>
      <c r="P114" s="98">
        <f>SUM(P85:P113)</f>
        <v>100930</v>
      </c>
      <c r="Q114" s="98"/>
      <c r="R114" s="99"/>
      <c r="S114" s="99"/>
      <c r="T114" s="129"/>
    </row>
    <row r="115" spans="1:21" s="46" customFormat="1" ht="28.8" x14ac:dyDescent="0.25">
      <c r="A115" s="47" t="s">
        <v>324</v>
      </c>
      <c r="B115" s="47"/>
      <c r="C115" s="47"/>
      <c r="D115" s="47"/>
      <c r="E115" s="47"/>
      <c r="F115" s="47"/>
      <c r="G115" s="110">
        <f>SUM(G114,G83,G58,G34)</f>
        <v>7317850</v>
      </c>
      <c r="H115" s="111"/>
      <c r="I115" s="110">
        <f>SUM(I114,I83,I58,I34)</f>
        <v>3658925</v>
      </c>
      <c r="J115" s="111"/>
      <c r="K115" s="110">
        <f>SUM(K114,K83,K58,K34)</f>
        <v>3658925</v>
      </c>
      <c r="L115" s="110"/>
      <c r="M115" s="110"/>
      <c r="N115" s="110"/>
      <c r="O115" s="112"/>
      <c r="P115" s="110">
        <f>SUM(P114,P83,P58,P34)</f>
        <v>4885321.53</v>
      </c>
      <c r="Q115" s="110"/>
      <c r="R115" s="113">
        <f>SUM(R114,R83,R58,R34)</f>
        <v>1239.27</v>
      </c>
      <c r="S115" s="114" t="s">
        <v>403</v>
      </c>
      <c r="T115" s="129"/>
      <c r="U115" s="1"/>
    </row>
    <row r="116" spans="1:21" ht="17.399999999999999" customHeight="1" x14ac:dyDescent="0.25">
      <c r="P116" s="148"/>
      <c r="Q116" s="148"/>
      <c r="R116" s="148"/>
      <c r="S116" s="148"/>
    </row>
    <row r="117" spans="1:21" x14ac:dyDescent="0.25">
      <c r="B117" s="169" t="s">
        <v>325</v>
      </c>
      <c r="C117" s="169"/>
      <c r="D117" s="169"/>
      <c r="I117" s="35"/>
      <c r="P117" s="147"/>
      <c r="Q117" s="147"/>
      <c r="R117" s="147"/>
      <c r="S117" s="147"/>
    </row>
    <row r="118" spans="1:21" x14ac:dyDescent="0.25">
      <c r="B118" s="1" t="s">
        <v>326</v>
      </c>
      <c r="C118" s="1" t="s">
        <v>327</v>
      </c>
      <c r="D118" s="1" t="s">
        <v>328</v>
      </c>
      <c r="P118" s="147"/>
      <c r="Q118" s="147"/>
      <c r="R118" s="147"/>
      <c r="S118" s="147"/>
    </row>
    <row r="119" spans="1:21" x14ac:dyDescent="0.25">
      <c r="B119" s="1" t="s">
        <v>329</v>
      </c>
      <c r="C119" s="1" t="s">
        <v>330</v>
      </c>
      <c r="E119" s="1" t="s">
        <v>427</v>
      </c>
    </row>
    <row r="120" spans="1:21" x14ac:dyDescent="0.25">
      <c r="B120" s="1" t="s">
        <v>331</v>
      </c>
      <c r="C120" s="1" t="s">
        <v>332</v>
      </c>
    </row>
    <row r="121" spans="1:21" x14ac:dyDescent="0.25">
      <c r="B121" s="1" t="s">
        <v>333</v>
      </c>
      <c r="C121" s="1" t="s">
        <v>334</v>
      </c>
    </row>
    <row r="123" spans="1:21" ht="80.400000000000006" customHeight="1" x14ac:dyDescent="0.25">
      <c r="B123" s="147" t="s">
        <v>445</v>
      </c>
      <c r="C123" s="147"/>
      <c r="D123" s="147"/>
      <c r="E123" s="147"/>
      <c r="F123" s="147"/>
    </row>
    <row r="124" spans="1:21" x14ac:dyDescent="0.25">
      <c r="B124" s="97"/>
      <c r="C124" s="97"/>
      <c r="D124" s="97"/>
      <c r="E124" s="97"/>
      <c r="F124" s="97"/>
    </row>
    <row r="125" spans="1:21" x14ac:dyDescent="0.25">
      <c r="B125" s="97"/>
      <c r="C125" s="97"/>
      <c r="D125" s="97"/>
      <c r="E125" s="97"/>
      <c r="F125" s="97"/>
    </row>
    <row r="126" spans="1:21" x14ac:dyDescent="0.25">
      <c r="B126" s="97"/>
      <c r="C126" s="97"/>
      <c r="D126" s="97"/>
      <c r="E126" s="97"/>
      <c r="F126" s="97"/>
    </row>
    <row r="127" spans="1:21" x14ac:dyDescent="0.25">
      <c r="B127" s="97"/>
      <c r="C127" s="97"/>
      <c r="D127" s="97"/>
      <c r="E127" s="97"/>
      <c r="F127" s="97"/>
    </row>
    <row r="128" spans="1:21" x14ac:dyDescent="0.25">
      <c r="B128" s="97"/>
      <c r="C128" s="97"/>
      <c r="D128" s="97"/>
      <c r="E128" s="97"/>
      <c r="F128" s="97"/>
    </row>
    <row r="129" spans="2:6" x14ac:dyDescent="0.25">
      <c r="B129" s="97"/>
      <c r="C129" s="97"/>
      <c r="D129" s="97"/>
      <c r="E129" s="97"/>
      <c r="F129" s="97"/>
    </row>
    <row r="130" spans="2:6" x14ac:dyDescent="0.25">
      <c r="B130" s="1"/>
    </row>
    <row r="131" spans="2:6" x14ac:dyDescent="0.25">
      <c r="B131" s="1"/>
    </row>
    <row r="132" spans="2:6" x14ac:dyDescent="0.25">
      <c r="B132" s="1"/>
    </row>
    <row r="133" spans="2:6" x14ac:dyDescent="0.25">
      <c r="B133" s="1"/>
    </row>
    <row r="134" spans="2:6" x14ac:dyDescent="0.25">
      <c r="B134" s="1"/>
    </row>
    <row r="135" spans="2:6" x14ac:dyDescent="0.25">
      <c r="B135" s="1"/>
    </row>
    <row r="136" spans="2:6" x14ac:dyDescent="0.25">
      <c r="B136" s="1"/>
    </row>
    <row r="137" spans="2:6" x14ac:dyDescent="0.25">
      <c r="B137" s="1"/>
    </row>
    <row r="138" spans="2:6" x14ac:dyDescent="0.25">
      <c r="B138" s="1"/>
    </row>
    <row r="139" spans="2:6" x14ac:dyDescent="0.25">
      <c r="B139" s="1"/>
    </row>
    <row r="140" spans="2:6" x14ac:dyDescent="0.25">
      <c r="B140" s="1"/>
    </row>
    <row r="141" spans="2:6" x14ac:dyDescent="0.25">
      <c r="B141" s="1"/>
    </row>
  </sheetData>
  <mergeCells count="176">
    <mergeCell ref="P98:P99"/>
    <mergeCell ref="M98:M99"/>
    <mergeCell ref="L98:L99"/>
    <mergeCell ref="K98:K99"/>
    <mergeCell ref="J98:J99"/>
    <mergeCell ref="I98:I99"/>
    <mergeCell ref="H98:H99"/>
    <mergeCell ref="G98:G99"/>
    <mergeCell ref="M95:M96"/>
    <mergeCell ref="L95:L96"/>
    <mergeCell ref="K95:K96"/>
    <mergeCell ref="J95:J96"/>
    <mergeCell ref="I95:I96"/>
    <mergeCell ref="D95:D96"/>
    <mergeCell ref="E95:E96"/>
    <mergeCell ref="P76:P79"/>
    <mergeCell ref="P91:P94"/>
    <mergeCell ref="A91:A94"/>
    <mergeCell ref="B91:B94"/>
    <mergeCell ref="C91:C94"/>
    <mergeCell ref="D91:D94"/>
    <mergeCell ref="E91:E94"/>
    <mergeCell ref="M91:M94"/>
    <mergeCell ref="L91:L94"/>
    <mergeCell ref="K91:K94"/>
    <mergeCell ref="J91:J94"/>
    <mergeCell ref="I91:I94"/>
    <mergeCell ref="H91:H94"/>
    <mergeCell ref="G91:G94"/>
    <mergeCell ref="F91:F94"/>
    <mergeCell ref="M76:M79"/>
    <mergeCell ref="L76:L79"/>
    <mergeCell ref="K76:K79"/>
    <mergeCell ref="J76:J79"/>
    <mergeCell ref="G95:G96"/>
    <mergeCell ref="F95:F96"/>
    <mergeCell ref="P95:P96"/>
    <mergeCell ref="I76:I79"/>
    <mergeCell ref="I49:I53"/>
    <mergeCell ref="H49:H53"/>
    <mergeCell ref="G49:G53"/>
    <mergeCell ref="F49:F53"/>
    <mergeCell ref="P65:P67"/>
    <mergeCell ref="M49:M53"/>
    <mergeCell ref="L49:L53"/>
    <mergeCell ref="K49:K53"/>
    <mergeCell ref="J49:J53"/>
    <mergeCell ref="I39:I42"/>
    <mergeCell ref="H39:H42"/>
    <mergeCell ref="G39:G42"/>
    <mergeCell ref="F39:F42"/>
    <mergeCell ref="P39:P42"/>
    <mergeCell ref="M39:M42"/>
    <mergeCell ref="L39:L42"/>
    <mergeCell ref="K39:K42"/>
    <mergeCell ref="J39:J42"/>
    <mergeCell ref="B123:F123"/>
    <mergeCell ref="A39:A42"/>
    <mergeCell ref="B39:B42"/>
    <mergeCell ref="D39:D42"/>
    <mergeCell ref="C39:C42"/>
    <mergeCell ref="E39:E42"/>
    <mergeCell ref="A49:A53"/>
    <mergeCell ref="B49:B53"/>
    <mergeCell ref="C49:C53"/>
    <mergeCell ref="D49:D53"/>
    <mergeCell ref="E49:E53"/>
    <mergeCell ref="A76:A79"/>
    <mergeCell ref="B76:B79"/>
    <mergeCell ref="C76:C79"/>
    <mergeCell ref="A100:A101"/>
    <mergeCell ref="A98:A99"/>
    <mergeCell ref="B98:B99"/>
    <mergeCell ref="F98:F99"/>
    <mergeCell ref="E98:E99"/>
    <mergeCell ref="D98:D99"/>
    <mergeCell ref="C98:C99"/>
    <mergeCell ref="A95:A96"/>
    <mergeCell ref="B95:B96"/>
    <mergeCell ref="C95:C96"/>
    <mergeCell ref="P28:P30"/>
    <mergeCell ref="A31:A32"/>
    <mergeCell ref="B31:B32"/>
    <mergeCell ref="C31:C32"/>
    <mergeCell ref="D31:D32"/>
    <mergeCell ref="E31:E32"/>
    <mergeCell ref="M31:M32"/>
    <mergeCell ref="L31:L32"/>
    <mergeCell ref="K31:K32"/>
    <mergeCell ref="J31:J32"/>
    <mergeCell ref="I31:I32"/>
    <mergeCell ref="H31:H32"/>
    <mergeCell ref="G31:G32"/>
    <mergeCell ref="F31:F32"/>
    <mergeCell ref="P31:P32"/>
    <mergeCell ref="M28:M30"/>
    <mergeCell ref="L28:L30"/>
    <mergeCell ref="K28:K30"/>
    <mergeCell ref="J28:J30"/>
    <mergeCell ref="I28:I30"/>
    <mergeCell ref="A28:A30"/>
    <mergeCell ref="B28:B30"/>
    <mergeCell ref="E28:E30"/>
    <mergeCell ref="C28:C30"/>
    <mergeCell ref="D28:D30"/>
    <mergeCell ref="F3:G3"/>
    <mergeCell ref="B117:D117"/>
    <mergeCell ref="F6:F8"/>
    <mergeCell ref="H6:H8"/>
    <mergeCell ref="G6:G8"/>
    <mergeCell ref="F9:F20"/>
    <mergeCell ref="H9:H20"/>
    <mergeCell ref="G9:G20"/>
    <mergeCell ref="H28:H30"/>
    <mergeCell ref="G28:G30"/>
    <mergeCell ref="F28:F30"/>
    <mergeCell ref="D76:D79"/>
    <mergeCell ref="E76:E79"/>
    <mergeCell ref="H76:H79"/>
    <mergeCell ref="G76:G79"/>
    <mergeCell ref="F76:F79"/>
    <mergeCell ref="F100:F101"/>
    <mergeCell ref="E100:E101"/>
    <mergeCell ref="D100:D101"/>
    <mergeCell ref="C100:C101"/>
    <mergeCell ref="B100:B101"/>
    <mergeCell ref="C21:C23"/>
    <mergeCell ref="H95:H96"/>
    <mergeCell ref="P4:Q4"/>
    <mergeCell ref="P6:P8"/>
    <mergeCell ref="R4:S4"/>
    <mergeCell ref="O3:S3"/>
    <mergeCell ref="H3:K3"/>
    <mergeCell ref="A6:A8"/>
    <mergeCell ref="B6:B8"/>
    <mergeCell ref="C6:C8"/>
    <mergeCell ref="D6:D8"/>
    <mergeCell ref="E6:E8"/>
    <mergeCell ref="M6:M8"/>
    <mergeCell ref="L6:L8"/>
    <mergeCell ref="K6:K8"/>
    <mergeCell ref="J6:J8"/>
    <mergeCell ref="I6:I8"/>
    <mergeCell ref="J9:J20"/>
    <mergeCell ref="I9:I20"/>
    <mergeCell ref="A9:A20"/>
    <mergeCell ref="B9:B20"/>
    <mergeCell ref="C9:C20"/>
    <mergeCell ref="D9:D20"/>
    <mergeCell ref="E9:E20"/>
    <mergeCell ref="P9:P20"/>
    <mergeCell ref="A21:A23"/>
    <mergeCell ref="M21:M23"/>
    <mergeCell ref="L21:L23"/>
    <mergeCell ref="K21:K23"/>
    <mergeCell ref="J21:J23"/>
    <mergeCell ref="I21:I23"/>
    <mergeCell ref="H21:H23"/>
    <mergeCell ref="G21:G23"/>
    <mergeCell ref="F21:F23"/>
    <mergeCell ref="E21:E23"/>
    <mergeCell ref="D21:D23"/>
    <mergeCell ref="B21:B23"/>
    <mergeCell ref="M9:M20"/>
    <mergeCell ref="L9:L20"/>
    <mergeCell ref="K9:K20"/>
    <mergeCell ref="P22:P23"/>
    <mergeCell ref="M100:M101"/>
    <mergeCell ref="L100:L101"/>
    <mergeCell ref="K100:K101"/>
    <mergeCell ref="J100:J101"/>
    <mergeCell ref="I100:I101"/>
    <mergeCell ref="H100:H101"/>
    <mergeCell ref="G100:G101"/>
    <mergeCell ref="P117:S118"/>
    <mergeCell ref="P116:S116"/>
  </mergeCells>
  <pageMargins left="0.7" right="0.7" top="0.75" bottom="0.75" header="0.3" footer="0.3"/>
  <pageSetup paperSize="17" scale="58" fitToHeight="0" orientation="landscape" r:id="rId1"/>
  <rowBreaks count="1" manualBreakCount="1">
    <brk id="101" max="1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EAC4-9C53-4ACC-8D2E-F8F5056B0C88}">
  <sheetPr>
    <pageSetUpPr fitToPage="1"/>
  </sheetPr>
  <dimension ref="A1:U45"/>
  <sheetViews>
    <sheetView zoomScale="85" zoomScaleNormal="85" zoomScaleSheetLayoutView="80" workbookViewId="0">
      <pane xSplit="2" ySplit="3" topLeftCell="I4" activePane="bottomRight" state="frozen"/>
      <selection pane="topRight" activeCell="B1" sqref="B1"/>
      <selection pane="bottomLeft" activeCell="A3" sqref="A3"/>
      <selection pane="bottomRight" activeCell="O15" sqref="O15"/>
    </sheetView>
  </sheetViews>
  <sheetFormatPr defaultColWidth="8.77734375" defaultRowHeight="13.8" x14ac:dyDescent="0.25"/>
  <cols>
    <col min="1" max="1" width="3.109375" style="24" customWidth="1"/>
    <col min="2" max="2" width="24.109375" style="2" customWidth="1"/>
    <col min="3" max="3" width="44.77734375" style="1" customWidth="1"/>
    <col min="4" max="4" width="35.109375" style="1" customWidth="1"/>
    <col min="5" max="5" width="35.44140625" style="1" customWidth="1"/>
    <col min="6" max="6" width="19.33203125" style="1" customWidth="1"/>
    <col min="7" max="7" width="12.109375" style="1" customWidth="1"/>
    <col min="8" max="11" width="13.109375" style="32" customWidth="1"/>
    <col min="12" max="12" width="15.109375" style="32" customWidth="1"/>
    <col min="13" max="14" width="13.109375" style="32" customWidth="1"/>
    <col min="15" max="15" width="62.77734375" style="1" customWidth="1"/>
    <col min="16" max="18" width="12.109375" style="1" customWidth="1"/>
    <col min="19" max="19" width="13.5546875" style="1" customWidth="1"/>
    <col min="20" max="16384" width="8.77734375" style="1"/>
  </cols>
  <sheetData>
    <row r="1" spans="1:20" ht="20.25" customHeight="1" thickBot="1" x14ac:dyDescent="0.3">
      <c r="A1" s="48" t="s">
        <v>0</v>
      </c>
      <c r="O1" s="86"/>
      <c r="P1" s="86"/>
      <c r="Q1" s="86"/>
      <c r="R1" s="86"/>
      <c r="S1" s="86"/>
      <c r="T1" s="1" t="s">
        <v>1</v>
      </c>
    </row>
    <row r="2" spans="1:20" ht="24" customHeight="1" x14ac:dyDescent="0.25">
      <c r="A2" s="1"/>
      <c r="F2" s="167" t="s">
        <v>2</v>
      </c>
      <c r="G2" s="168"/>
      <c r="H2" s="165" t="s">
        <v>3</v>
      </c>
      <c r="I2" s="165"/>
      <c r="J2" s="165"/>
      <c r="K2" s="165"/>
      <c r="L2" s="72"/>
      <c r="M2" s="72"/>
      <c r="N2" s="96"/>
      <c r="O2" s="163" t="s">
        <v>4</v>
      </c>
      <c r="P2" s="164"/>
      <c r="Q2" s="164"/>
      <c r="R2" s="164"/>
      <c r="S2" s="164"/>
    </row>
    <row r="3" spans="1:20" ht="64.5" customHeight="1" x14ac:dyDescent="0.25">
      <c r="A3" s="27" t="s">
        <v>5</v>
      </c>
      <c r="B3" s="27" t="s">
        <v>6</v>
      </c>
      <c r="C3" s="27" t="s">
        <v>7</v>
      </c>
      <c r="D3" s="27" t="s">
        <v>8</v>
      </c>
      <c r="E3" s="27" t="s">
        <v>9</v>
      </c>
      <c r="F3" s="28" t="s">
        <v>10</v>
      </c>
      <c r="G3" s="27" t="s">
        <v>11</v>
      </c>
      <c r="H3" s="27" t="s">
        <v>12</v>
      </c>
      <c r="I3" s="27" t="s">
        <v>13</v>
      </c>
      <c r="J3" s="27" t="s">
        <v>14</v>
      </c>
      <c r="K3" s="27" t="s">
        <v>15</v>
      </c>
      <c r="L3" s="27" t="s">
        <v>16</v>
      </c>
      <c r="M3" s="27" t="s">
        <v>17</v>
      </c>
      <c r="N3" s="27" t="s">
        <v>470</v>
      </c>
      <c r="O3" s="27" t="s">
        <v>402</v>
      </c>
      <c r="P3" s="159" t="s">
        <v>490</v>
      </c>
      <c r="Q3" s="160"/>
      <c r="R3" s="159" t="s">
        <v>424</v>
      </c>
      <c r="S3" s="162"/>
    </row>
    <row r="4" spans="1:20" ht="18" customHeight="1" x14ac:dyDescent="0.25">
      <c r="A4" s="37" t="s">
        <v>19</v>
      </c>
      <c r="B4" s="38"/>
      <c r="C4" s="38"/>
      <c r="D4" s="38"/>
      <c r="E4" s="38"/>
      <c r="F4" s="38"/>
      <c r="G4" s="38"/>
      <c r="H4" s="38"/>
      <c r="I4" s="38"/>
      <c r="J4" s="38"/>
      <c r="K4" s="38"/>
      <c r="L4" s="38"/>
      <c r="M4" s="38"/>
      <c r="N4" s="38"/>
      <c r="O4" s="36"/>
      <c r="P4" s="36"/>
      <c r="Q4" s="36"/>
      <c r="R4" s="36"/>
      <c r="S4" s="36"/>
    </row>
    <row r="5" spans="1:20" ht="41.4" customHeight="1" x14ac:dyDescent="0.25">
      <c r="A5" s="155">
        <v>3</v>
      </c>
      <c r="B5" s="151" t="s">
        <v>430</v>
      </c>
      <c r="C5" s="170" t="s">
        <v>33</v>
      </c>
      <c r="D5" s="153" t="s">
        <v>34</v>
      </c>
      <c r="E5" s="156"/>
      <c r="F5" s="153" t="s">
        <v>35</v>
      </c>
      <c r="G5" s="149" t="s">
        <v>24</v>
      </c>
      <c r="H5" s="149" t="s">
        <v>36</v>
      </c>
      <c r="I5" s="149"/>
      <c r="J5" s="149" t="s">
        <v>36</v>
      </c>
      <c r="K5" s="149"/>
      <c r="L5" s="149" t="s">
        <v>478</v>
      </c>
      <c r="M5" s="149" t="s">
        <v>479</v>
      </c>
      <c r="N5" s="120" t="s">
        <v>416</v>
      </c>
      <c r="O5" s="78" t="s">
        <v>476</v>
      </c>
      <c r="P5" s="181">
        <f>SUM(Q5:Q6)</f>
        <v>97985</v>
      </c>
      <c r="Q5" s="73">
        <f>93407</f>
        <v>93407</v>
      </c>
      <c r="R5" s="88">
        <v>251</v>
      </c>
      <c r="S5" s="88" t="s">
        <v>403</v>
      </c>
    </row>
    <row r="6" spans="1:20" ht="27.6" x14ac:dyDescent="0.25">
      <c r="A6" s="155"/>
      <c r="B6" s="151"/>
      <c r="C6" s="174"/>
      <c r="D6" s="153"/>
      <c r="E6" s="156"/>
      <c r="F6" s="153"/>
      <c r="G6" s="149"/>
      <c r="H6" s="149"/>
      <c r="I6" s="149"/>
      <c r="J6" s="149"/>
      <c r="K6" s="149"/>
      <c r="L6" s="149"/>
      <c r="M6" s="149"/>
      <c r="N6" s="120" t="s">
        <v>418</v>
      </c>
      <c r="O6" s="78" t="s">
        <v>475</v>
      </c>
      <c r="P6" s="182"/>
      <c r="Q6" s="73">
        <f>4578</f>
        <v>4578</v>
      </c>
      <c r="R6" s="88">
        <v>3.5</v>
      </c>
      <c r="S6" s="88" t="s">
        <v>403</v>
      </c>
    </row>
    <row r="7" spans="1:20" ht="27.6" x14ac:dyDescent="0.25">
      <c r="A7" s="37" t="s">
        <v>67</v>
      </c>
      <c r="B7" s="38"/>
      <c r="C7" s="38"/>
      <c r="D7" s="38"/>
      <c r="E7" s="38"/>
      <c r="F7" s="38"/>
      <c r="G7" s="98">
        <f>250000+690000+547800+0+0+34000+10000+1000+540000</f>
        <v>2072800</v>
      </c>
      <c r="H7" s="38"/>
      <c r="I7" s="98">
        <f>G7/2</f>
        <v>1036400</v>
      </c>
      <c r="J7" s="99"/>
      <c r="K7" s="98">
        <f>G7/2</f>
        <v>1036400</v>
      </c>
      <c r="L7" s="98"/>
      <c r="M7" s="98"/>
      <c r="N7" s="98"/>
      <c r="O7" s="100"/>
      <c r="P7" s="101">
        <f>SUM(P5:P6)</f>
        <v>97985</v>
      </c>
      <c r="Q7" s="101">
        <f>SUM(Q5:Q6)</f>
        <v>97985</v>
      </c>
      <c r="R7" s="102">
        <f>SUM(R5:R6)</f>
        <v>254.5</v>
      </c>
      <c r="S7" s="102" t="s">
        <v>403</v>
      </c>
    </row>
    <row r="8" spans="1:20" x14ac:dyDescent="0.25">
      <c r="A8" s="37" t="s">
        <v>68</v>
      </c>
      <c r="B8" s="38"/>
      <c r="C8" s="38"/>
      <c r="D8" s="38"/>
      <c r="E8" s="38"/>
      <c r="F8" s="38"/>
      <c r="G8" s="98"/>
      <c r="H8" s="38"/>
      <c r="I8" s="98"/>
      <c r="J8" s="99"/>
      <c r="K8" s="98"/>
      <c r="L8" s="98"/>
      <c r="M8" s="98"/>
      <c r="N8" s="98"/>
      <c r="O8" s="100"/>
      <c r="P8" s="103"/>
      <c r="Q8" s="103"/>
      <c r="R8" s="100"/>
      <c r="S8" s="100"/>
    </row>
    <row r="9" spans="1:20" ht="31.8" customHeight="1" x14ac:dyDescent="0.25">
      <c r="A9" s="25"/>
      <c r="B9" s="23"/>
      <c r="C9" s="4"/>
      <c r="D9" s="4"/>
      <c r="E9" s="4"/>
      <c r="F9" s="4"/>
      <c r="G9" s="19"/>
      <c r="H9" s="33"/>
      <c r="I9" s="33"/>
      <c r="J9" s="33"/>
      <c r="K9" s="33"/>
      <c r="L9" s="33"/>
      <c r="M9" s="33"/>
      <c r="N9" s="33"/>
      <c r="O9" s="4"/>
      <c r="P9" s="79"/>
      <c r="Q9" s="79"/>
      <c r="R9" s="4"/>
      <c r="S9" s="4"/>
    </row>
    <row r="10" spans="1:20" ht="27.6" x14ac:dyDescent="0.25">
      <c r="A10" s="37" t="s">
        <v>138</v>
      </c>
      <c r="B10" s="38"/>
      <c r="C10" s="38"/>
      <c r="D10" s="38"/>
      <c r="E10" s="38"/>
      <c r="F10" s="38"/>
      <c r="G10" s="98">
        <f>0+100000+660000+501600+0+0+0+80000+700000</f>
        <v>2041600</v>
      </c>
      <c r="H10" s="38"/>
      <c r="I10" s="98">
        <f>G10/2</f>
        <v>1020800</v>
      </c>
      <c r="J10" s="99"/>
      <c r="K10" s="98">
        <f>G10/2</f>
        <v>1020800</v>
      </c>
      <c r="L10" s="98"/>
      <c r="M10" s="98"/>
      <c r="N10" s="98"/>
      <c r="O10" s="104"/>
      <c r="P10" s="98">
        <f>SUM(P9:P9)</f>
        <v>0</v>
      </c>
      <c r="Q10" s="98">
        <f>SUM(Q9:Q9)</f>
        <v>0</v>
      </c>
      <c r="R10" s="99">
        <f>SUM(R9:R9)</f>
        <v>0</v>
      </c>
      <c r="S10" s="99" t="s">
        <v>403</v>
      </c>
    </row>
    <row r="11" spans="1:20" x14ac:dyDescent="0.25">
      <c r="A11" s="37" t="s">
        <v>139</v>
      </c>
      <c r="B11" s="38"/>
      <c r="C11" s="38"/>
      <c r="D11" s="38"/>
      <c r="E11" s="38"/>
      <c r="F11" s="38"/>
      <c r="G11" s="98"/>
      <c r="H11" s="38"/>
      <c r="I11" s="98"/>
      <c r="J11" s="99"/>
      <c r="K11" s="98"/>
      <c r="L11" s="98"/>
      <c r="M11" s="98"/>
      <c r="N11" s="98"/>
      <c r="O11" s="104"/>
      <c r="P11" s="105"/>
      <c r="Q11" s="105"/>
      <c r="R11" s="104"/>
      <c r="S11" s="104"/>
    </row>
    <row r="12" spans="1:20" ht="41.4" x14ac:dyDescent="0.25">
      <c r="A12" s="25">
        <v>38</v>
      </c>
      <c r="B12" s="26" t="s">
        <v>437</v>
      </c>
      <c r="C12" s="4" t="s">
        <v>43</v>
      </c>
      <c r="D12" s="4" t="s">
        <v>202</v>
      </c>
      <c r="E12" s="4"/>
      <c r="F12" s="3"/>
      <c r="G12" s="19" t="s">
        <v>24</v>
      </c>
      <c r="H12" s="33"/>
      <c r="I12" s="33"/>
      <c r="J12" s="33"/>
      <c r="K12" s="33"/>
      <c r="L12" s="33" t="s">
        <v>26</v>
      </c>
      <c r="M12" s="33" t="s">
        <v>71</v>
      </c>
      <c r="N12" s="116" t="s">
        <v>419</v>
      </c>
      <c r="O12" s="121" t="s">
        <v>487</v>
      </c>
      <c r="P12" s="122">
        <v>39449</v>
      </c>
      <c r="Q12" s="122">
        <v>39449</v>
      </c>
      <c r="R12" s="121"/>
      <c r="S12" s="121"/>
      <c r="T12" s="129"/>
    </row>
    <row r="13" spans="1:20" ht="27.6" x14ac:dyDescent="0.25">
      <c r="A13" s="37" t="s">
        <v>230</v>
      </c>
      <c r="B13" s="38"/>
      <c r="C13" s="38"/>
      <c r="D13" s="38"/>
      <c r="E13" s="38"/>
      <c r="F13" s="38"/>
      <c r="G13" s="98">
        <f>350000+150000+0+710000+77000+100000+20000+0+40000+100000+160000+200000</f>
        <v>1907000</v>
      </c>
      <c r="H13" s="38"/>
      <c r="I13" s="98">
        <f>G13/2</f>
        <v>953500</v>
      </c>
      <c r="J13" s="99"/>
      <c r="K13" s="98">
        <f>G13/2</f>
        <v>953500</v>
      </c>
      <c r="L13" s="98"/>
      <c r="M13" s="98"/>
      <c r="N13" s="98"/>
      <c r="O13" s="106"/>
      <c r="P13" s="98">
        <f>SUM(P12:P12)</f>
        <v>39449</v>
      </c>
      <c r="Q13" s="98">
        <f>SUM(Q12:Q12)</f>
        <v>39449</v>
      </c>
      <c r="R13" s="99">
        <f>SUM(R12:R12)</f>
        <v>0</v>
      </c>
      <c r="S13" s="99" t="s">
        <v>403</v>
      </c>
    </row>
    <row r="14" spans="1:20" x14ac:dyDescent="0.25">
      <c r="A14" s="37" t="s">
        <v>231</v>
      </c>
      <c r="B14" s="38"/>
      <c r="C14" s="38"/>
      <c r="D14" s="38"/>
      <c r="E14" s="38"/>
      <c r="F14" s="38"/>
      <c r="G14" s="98"/>
      <c r="H14" s="38"/>
      <c r="I14" s="98"/>
      <c r="J14" s="99"/>
      <c r="K14" s="98"/>
      <c r="L14" s="98"/>
      <c r="M14" s="98"/>
      <c r="N14" s="98"/>
      <c r="O14" s="106"/>
      <c r="P14" s="107"/>
      <c r="Q14" s="107"/>
      <c r="R14" s="108"/>
      <c r="S14" s="108"/>
    </row>
    <row r="15" spans="1:20" ht="69" x14ac:dyDescent="0.25">
      <c r="A15" s="25">
        <v>49</v>
      </c>
      <c r="B15" s="15" t="s">
        <v>439</v>
      </c>
      <c r="C15" s="4" t="s">
        <v>249</v>
      </c>
      <c r="D15" s="4" t="s">
        <v>250</v>
      </c>
      <c r="E15" s="4" t="s">
        <v>251</v>
      </c>
      <c r="F15" s="4"/>
      <c r="G15" s="82">
        <v>75000</v>
      </c>
      <c r="H15" s="34"/>
      <c r="I15" s="34">
        <f t="shared" ref="I15:I16" si="0">$G15/2</f>
        <v>37500</v>
      </c>
      <c r="J15" s="34"/>
      <c r="K15" s="34">
        <f t="shared" ref="K15:K16" si="1">$G15/2</f>
        <v>37500</v>
      </c>
      <c r="L15" s="33" t="s">
        <v>478</v>
      </c>
      <c r="M15" s="33" t="s">
        <v>252</v>
      </c>
      <c r="N15" s="116" t="s">
        <v>416</v>
      </c>
      <c r="O15" s="117" t="s">
        <v>485</v>
      </c>
      <c r="P15" s="118">
        <v>0</v>
      </c>
      <c r="Q15" s="118">
        <v>0</v>
      </c>
      <c r="R15" s="119"/>
      <c r="S15" s="119"/>
      <c r="T15" s="129"/>
    </row>
    <row r="16" spans="1:20" ht="129" customHeight="1" x14ac:dyDescent="0.25">
      <c r="A16" s="123">
        <v>54</v>
      </c>
      <c r="B16" s="124" t="s">
        <v>440</v>
      </c>
      <c r="C16" s="115" t="s">
        <v>268</v>
      </c>
      <c r="D16" s="115" t="s">
        <v>269</v>
      </c>
      <c r="E16" s="115" t="s">
        <v>270</v>
      </c>
      <c r="F16" s="115" t="s">
        <v>271</v>
      </c>
      <c r="G16" s="125">
        <v>150000</v>
      </c>
      <c r="H16" s="125"/>
      <c r="I16" s="126">
        <f t="shared" si="0"/>
        <v>75000</v>
      </c>
      <c r="J16" s="125"/>
      <c r="K16" s="126">
        <f t="shared" si="1"/>
        <v>75000</v>
      </c>
      <c r="L16" s="127" t="s">
        <v>26</v>
      </c>
      <c r="M16" s="127" t="s">
        <v>272</v>
      </c>
      <c r="N16" s="116" t="s">
        <v>419</v>
      </c>
      <c r="O16" s="128" t="s">
        <v>491</v>
      </c>
      <c r="P16" s="73">
        <v>3000</v>
      </c>
      <c r="Q16" s="73">
        <v>3000</v>
      </c>
      <c r="R16" s="88"/>
      <c r="S16" s="88"/>
    </row>
    <row r="17" spans="1:21" x14ac:dyDescent="0.25">
      <c r="A17" s="37" t="s">
        <v>323</v>
      </c>
      <c r="B17" s="38"/>
      <c r="C17" s="38"/>
      <c r="D17" s="38"/>
      <c r="E17" s="38"/>
      <c r="F17" s="38"/>
      <c r="G17" s="98">
        <f>SUM(G15:G16)</f>
        <v>225000</v>
      </c>
      <c r="H17" s="38"/>
      <c r="I17" s="98">
        <f>SUM(I15:I16)</f>
        <v>112500</v>
      </c>
      <c r="J17" s="99"/>
      <c r="K17" s="98">
        <f>SUM(K15:K16)</f>
        <v>112500</v>
      </c>
      <c r="L17" s="98"/>
      <c r="M17" s="98"/>
      <c r="N17" s="98"/>
      <c r="O17" s="109"/>
      <c r="P17" s="98">
        <f>SUM(P15:P16)</f>
        <v>3000</v>
      </c>
      <c r="Q17" s="98">
        <f>SUM(Q15:Q16)</f>
        <v>3000</v>
      </c>
      <c r="R17" s="99"/>
      <c r="S17" s="99"/>
      <c r="T17" s="129"/>
    </row>
    <row r="18" spans="1:21" ht="27.6" x14ac:dyDescent="0.25">
      <c r="A18" s="130"/>
      <c r="B18" s="134" t="s">
        <v>488</v>
      </c>
      <c r="C18" s="131"/>
      <c r="D18" s="131"/>
      <c r="E18" s="131"/>
      <c r="F18" s="131"/>
      <c r="G18" s="132"/>
      <c r="H18" s="131"/>
      <c r="I18" s="132"/>
      <c r="J18" s="133"/>
      <c r="K18" s="132"/>
      <c r="L18" s="132"/>
      <c r="M18" s="132"/>
      <c r="N18" s="136" t="s">
        <v>419</v>
      </c>
      <c r="O18" s="121" t="s">
        <v>489</v>
      </c>
      <c r="P18" s="139">
        <v>24219</v>
      </c>
      <c r="Q18" s="139">
        <v>24219</v>
      </c>
      <c r="R18" s="135"/>
      <c r="S18" s="135"/>
      <c r="T18" s="129"/>
    </row>
    <row r="19" spans="1:21" s="46" customFormat="1" ht="28.8" x14ac:dyDescent="0.25">
      <c r="A19" s="47" t="s">
        <v>324</v>
      </c>
      <c r="B19" s="47"/>
      <c r="C19" s="47"/>
      <c r="D19" s="47"/>
      <c r="E19" s="47"/>
      <c r="F19" s="47"/>
      <c r="G19" s="110">
        <f>SUM(G17,G13,G10,G7)</f>
        <v>6246400</v>
      </c>
      <c r="H19" s="111"/>
      <c r="I19" s="110">
        <f>SUM(I17,I13,I10,I7)</f>
        <v>3123200</v>
      </c>
      <c r="J19" s="111"/>
      <c r="K19" s="110">
        <f>SUM(K17,K13,K10,K7)</f>
        <v>3123200</v>
      </c>
      <c r="L19" s="110"/>
      <c r="M19" s="110"/>
      <c r="N19" s="110"/>
      <c r="O19" s="112"/>
      <c r="P19" s="110">
        <f>SUM(P17,P13,P10,P7,P18)</f>
        <v>164653</v>
      </c>
      <c r="Q19" s="110">
        <f>SUM(Q17,Q13,Q10,Q7,Q18)</f>
        <v>164653</v>
      </c>
      <c r="R19" s="113">
        <f>SUM(R17,R13,R10,R7)</f>
        <v>254.5</v>
      </c>
      <c r="S19" s="114" t="s">
        <v>403</v>
      </c>
      <c r="T19" s="129"/>
      <c r="U19" s="1"/>
    </row>
    <row r="20" spans="1:21" ht="17.399999999999999" customHeight="1" x14ac:dyDescent="0.25">
      <c r="P20" s="138"/>
      <c r="Q20" s="138"/>
      <c r="R20" s="138"/>
      <c r="S20" s="138"/>
    </row>
    <row r="21" spans="1:21" x14ac:dyDescent="0.25">
      <c r="B21" s="169" t="s">
        <v>325</v>
      </c>
      <c r="C21" s="169"/>
      <c r="D21" s="169"/>
      <c r="I21" s="35"/>
      <c r="P21" s="137"/>
      <c r="Q21" s="137"/>
      <c r="R21" s="137"/>
      <c r="S21" s="137"/>
    </row>
    <row r="22" spans="1:21" x14ac:dyDescent="0.25">
      <c r="B22" s="1" t="s">
        <v>326</v>
      </c>
      <c r="C22" s="1" t="s">
        <v>327</v>
      </c>
      <c r="D22" s="1" t="s">
        <v>328</v>
      </c>
      <c r="E22" s="75" t="s">
        <v>426</v>
      </c>
      <c r="F22" s="75"/>
      <c r="P22" s="137"/>
      <c r="Q22" s="137"/>
      <c r="R22" s="137"/>
      <c r="S22" s="137"/>
    </row>
    <row r="23" spans="1:21" x14ac:dyDescent="0.25">
      <c r="B23" s="1" t="s">
        <v>329</v>
      </c>
      <c r="C23" s="1" t="s">
        <v>330</v>
      </c>
      <c r="E23" s="1" t="s">
        <v>427</v>
      </c>
    </row>
    <row r="24" spans="1:21" x14ac:dyDescent="0.25">
      <c r="B24" s="1" t="s">
        <v>331</v>
      </c>
      <c r="C24" s="1" t="s">
        <v>332</v>
      </c>
    </row>
    <row r="25" spans="1:21" x14ac:dyDescent="0.25">
      <c r="B25" s="1" t="s">
        <v>333</v>
      </c>
      <c r="C25" s="1" t="s">
        <v>334</v>
      </c>
    </row>
    <row r="27" spans="1:21" ht="80.400000000000006" customHeight="1" x14ac:dyDescent="0.25">
      <c r="B27" s="147" t="s">
        <v>445</v>
      </c>
      <c r="C27" s="147"/>
      <c r="D27" s="147"/>
      <c r="E27" s="147"/>
      <c r="F27" s="147"/>
    </row>
    <row r="28" spans="1:21" x14ac:dyDescent="0.25">
      <c r="B28" s="97"/>
      <c r="C28" s="97"/>
      <c r="D28" s="97"/>
      <c r="E28" s="97"/>
      <c r="F28" s="97"/>
    </row>
    <row r="29" spans="1:21" x14ac:dyDescent="0.25">
      <c r="B29" s="97"/>
      <c r="C29" s="97"/>
      <c r="D29" s="97"/>
      <c r="E29" s="97"/>
      <c r="F29" s="97"/>
    </row>
    <row r="30" spans="1:21" x14ac:dyDescent="0.25">
      <c r="B30" s="97"/>
      <c r="C30" s="97"/>
      <c r="D30" s="97"/>
      <c r="E30" s="97"/>
      <c r="F30" s="97"/>
    </row>
    <row r="31" spans="1:21" x14ac:dyDescent="0.25">
      <c r="B31" s="97"/>
      <c r="C31" s="97"/>
      <c r="D31" s="97"/>
      <c r="E31" s="97"/>
      <c r="F31" s="97"/>
    </row>
    <row r="32" spans="1:21" x14ac:dyDescent="0.25">
      <c r="B32" s="97"/>
      <c r="C32" s="97"/>
      <c r="D32" s="97"/>
      <c r="E32" s="97"/>
      <c r="F32" s="97"/>
    </row>
    <row r="33" spans="2:6" x14ac:dyDescent="0.25">
      <c r="B33" s="97"/>
      <c r="C33" s="97"/>
      <c r="D33" s="97"/>
      <c r="E33" s="97"/>
      <c r="F33" s="97"/>
    </row>
    <row r="34" spans="2:6" x14ac:dyDescent="0.25">
      <c r="B34" s="1"/>
    </row>
    <row r="35" spans="2:6" x14ac:dyDescent="0.25">
      <c r="B35" s="1"/>
    </row>
    <row r="36" spans="2:6" x14ac:dyDescent="0.25">
      <c r="B36" s="1"/>
    </row>
    <row r="37" spans="2:6" x14ac:dyDescent="0.25">
      <c r="B37" s="1"/>
    </row>
    <row r="38" spans="2:6" x14ac:dyDescent="0.25">
      <c r="B38" s="1"/>
    </row>
    <row r="39" spans="2:6" x14ac:dyDescent="0.25">
      <c r="B39" s="1"/>
    </row>
    <row r="40" spans="2:6" x14ac:dyDescent="0.25">
      <c r="B40" s="1"/>
    </row>
    <row r="41" spans="2:6" x14ac:dyDescent="0.25">
      <c r="B41" s="1"/>
    </row>
    <row r="42" spans="2:6" x14ac:dyDescent="0.25">
      <c r="B42" s="1"/>
    </row>
    <row r="43" spans="2:6" x14ac:dyDescent="0.25">
      <c r="B43" s="1"/>
    </row>
    <row r="44" spans="2:6" x14ac:dyDescent="0.25">
      <c r="B44" s="1"/>
    </row>
    <row r="45" spans="2:6" x14ac:dyDescent="0.25">
      <c r="B45" s="1"/>
    </row>
  </sheetData>
  <mergeCells count="21">
    <mergeCell ref="P5:P6"/>
    <mergeCell ref="B27:F27"/>
    <mergeCell ref="B21:D21"/>
    <mergeCell ref="J5:J6"/>
    <mergeCell ref="K5:K6"/>
    <mergeCell ref="L5:L6"/>
    <mergeCell ref="M5:M6"/>
    <mergeCell ref="F5:F6"/>
    <mergeCell ref="G5:G6"/>
    <mergeCell ref="H5:H6"/>
    <mergeCell ref="I5:I6"/>
    <mergeCell ref="A5:A6"/>
    <mergeCell ref="B5:B6"/>
    <mergeCell ref="C5:C6"/>
    <mergeCell ref="D5:D6"/>
    <mergeCell ref="E5:E6"/>
    <mergeCell ref="F2:G2"/>
    <mergeCell ref="H2:K2"/>
    <mergeCell ref="O2:S2"/>
    <mergeCell ref="P3:Q3"/>
    <mergeCell ref="R3:S3"/>
  </mergeCells>
  <pageMargins left="0.7" right="0.7" top="0.75" bottom="0.75" header="0.3" footer="0.3"/>
  <pageSetup paperSize="17"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9"/>
  <sheetViews>
    <sheetView zoomScale="85" zoomScaleNormal="85" workbookViewId="0">
      <pane xSplit="2" ySplit="3" topLeftCell="C4" activePane="bottomRight" state="frozen"/>
      <selection pane="topRight" activeCell="B1" sqref="B1"/>
      <selection pane="bottomLeft" activeCell="A3" sqref="A3"/>
      <selection pane="bottomRight" activeCell="O13" sqref="O13"/>
    </sheetView>
  </sheetViews>
  <sheetFormatPr defaultColWidth="8.77734375" defaultRowHeight="13.8" x14ac:dyDescent="0.25"/>
  <cols>
    <col min="1" max="1" width="3.33203125" style="1" customWidth="1"/>
    <col min="2" max="2" width="31.33203125" style="2" customWidth="1"/>
    <col min="3" max="3" width="28" style="1" customWidth="1"/>
    <col min="4" max="4" width="30" style="1" customWidth="1"/>
    <col min="5" max="5" width="36" style="1" customWidth="1"/>
    <col min="6" max="6" width="15.44140625" style="1" customWidth="1"/>
    <col min="7" max="7" width="11" style="1" customWidth="1"/>
    <col min="8" max="8" width="13.77734375" style="1" customWidth="1"/>
    <col min="9" max="9" width="11" style="1" customWidth="1"/>
    <col min="10" max="10" width="15.44140625" style="1" customWidth="1"/>
    <col min="11" max="11" width="11" style="1" customWidth="1"/>
    <col min="12" max="12" width="15.44140625" style="1" customWidth="1"/>
    <col min="13" max="13" width="11" style="1" customWidth="1"/>
    <col min="14" max="14" width="15.44140625" style="1" customWidth="1"/>
    <col min="15" max="15" width="11" style="1" customWidth="1"/>
    <col min="16" max="16" width="15.44140625" style="1" customWidth="1"/>
    <col min="17" max="18" width="11" style="1" customWidth="1"/>
    <col min="19" max="16384" width="8.77734375" style="1"/>
  </cols>
  <sheetData>
    <row r="1" spans="1:18" ht="21" x14ac:dyDescent="0.25">
      <c r="A1" s="48" t="s">
        <v>0</v>
      </c>
    </row>
    <row r="3" spans="1:18" ht="48.9" customHeight="1" x14ac:dyDescent="0.25">
      <c r="A3" s="27" t="s">
        <v>5</v>
      </c>
      <c r="B3" s="27" t="s">
        <v>6</v>
      </c>
      <c r="C3" s="27" t="s">
        <v>7</v>
      </c>
      <c r="D3" s="27" t="s">
        <v>8</v>
      </c>
      <c r="E3" s="27" t="s">
        <v>9</v>
      </c>
      <c r="F3" s="28" t="s">
        <v>10</v>
      </c>
      <c r="G3" s="29" t="s">
        <v>11</v>
      </c>
      <c r="H3" s="28" t="s">
        <v>335</v>
      </c>
      <c r="I3" s="28" t="s">
        <v>336</v>
      </c>
      <c r="J3" s="28" t="s">
        <v>337</v>
      </c>
      <c r="K3" s="29" t="s">
        <v>338</v>
      </c>
      <c r="L3" s="27" t="s">
        <v>339</v>
      </c>
      <c r="M3" s="29" t="s">
        <v>340</v>
      </c>
      <c r="N3" s="27" t="s">
        <v>341</v>
      </c>
      <c r="O3" s="29" t="s">
        <v>342</v>
      </c>
      <c r="P3" s="27" t="s">
        <v>343</v>
      </c>
      <c r="Q3" s="29" t="s">
        <v>344</v>
      </c>
      <c r="R3" s="30" t="s">
        <v>345</v>
      </c>
    </row>
    <row r="4" spans="1:18" x14ac:dyDescent="0.25">
      <c r="A4" s="37" t="s">
        <v>19</v>
      </c>
      <c r="B4" s="38"/>
      <c r="C4" s="38"/>
      <c r="D4" s="38"/>
      <c r="E4" s="39"/>
      <c r="F4" s="40"/>
      <c r="G4" s="41"/>
      <c r="H4" s="42"/>
      <c r="I4" s="38"/>
      <c r="J4" s="38"/>
      <c r="K4" s="43"/>
      <c r="L4" s="36"/>
      <c r="M4" s="36"/>
      <c r="N4" s="36"/>
      <c r="O4" s="36"/>
      <c r="P4" s="36"/>
      <c r="Q4" s="36"/>
      <c r="R4" s="38"/>
    </row>
    <row r="5" spans="1:18" ht="30" customHeight="1" x14ac:dyDescent="0.25">
      <c r="A5" s="25">
        <v>1</v>
      </c>
      <c r="B5" s="23" t="s">
        <v>20</v>
      </c>
      <c r="C5" s="3" t="s">
        <v>346</v>
      </c>
      <c r="D5" s="4" t="s">
        <v>22</v>
      </c>
      <c r="E5" s="4"/>
      <c r="F5" s="4" t="s">
        <v>23</v>
      </c>
      <c r="G5" s="18"/>
      <c r="H5" s="4"/>
      <c r="I5" s="4"/>
      <c r="J5" s="4" t="s">
        <v>347</v>
      </c>
      <c r="K5" s="21"/>
      <c r="L5" s="4" t="s">
        <v>348</v>
      </c>
      <c r="M5" s="21"/>
      <c r="N5" s="4" t="s">
        <v>348</v>
      </c>
      <c r="O5" s="21"/>
      <c r="P5" s="4" t="s">
        <v>348</v>
      </c>
      <c r="Q5" s="21"/>
      <c r="R5" s="19"/>
    </row>
    <row r="6" spans="1:18" ht="30" customHeight="1" x14ac:dyDescent="0.25">
      <c r="A6" s="25">
        <v>2</v>
      </c>
      <c r="B6" s="23" t="s">
        <v>27</v>
      </c>
      <c r="C6" s="3" t="s">
        <v>349</v>
      </c>
      <c r="D6" s="4" t="s">
        <v>29</v>
      </c>
      <c r="E6" s="4"/>
      <c r="F6" s="3" t="s">
        <v>30</v>
      </c>
      <c r="G6" s="18"/>
      <c r="H6" s="3"/>
      <c r="I6" s="3"/>
      <c r="J6" s="3" t="s">
        <v>350</v>
      </c>
      <c r="K6" s="19"/>
      <c r="L6" s="3" t="s">
        <v>351</v>
      </c>
      <c r="M6" s="19"/>
      <c r="N6" s="3" t="s">
        <v>351</v>
      </c>
      <c r="O6" s="19"/>
      <c r="P6" s="3" t="s">
        <v>351</v>
      </c>
      <c r="Q6" s="19"/>
      <c r="R6" s="19"/>
    </row>
    <row r="7" spans="1:18" ht="30" customHeight="1" x14ac:dyDescent="0.25">
      <c r="A7" s="25">
        <v>3</v>
      </c>
      <c r="B7" s="23" t="s">
        <v>32</v>
      </c>
      <c r="C7" s="3" t="s">
        <v>352</v>
      </c>
      <c r="D7" s="3" t="s">
        <v>353</v>
      </c>
      <c r="E7" s="3"/>
      <c r="F7" s="4" t="s">
        <v>35</v>
      </c>
      <c r="G7" s="18"/>
      <c r="H7" s="4"/>
      <c r="I7" s="4"/>
      <c r="J7" s="3" t="s">
        <v>354</v>
      </c>
      <c r="K7" s="19"/>
      <c r="L7" s="3" t="s">
        <v>355</v>
      </c>
      <c r="M7" s="19"/>
      <c r="N7" s="3" t="s">
        <v>355</v>
      </c>
      <c r="O7" s="19"/>
      <c r="P7" s="3" t="s">
        <v>355</v>
      </c>
      <c r="Q7" s="19"/>
      <c r="R7" s="19"/>
    </row>
    <row r="8" spans="1:18" ht="30" customHeight="1" x14ac:dyDescent="0.25">
      <c r="A8" s="25">
        <v>4</v>
      </c>
      <c r="B8" s="23" t="s">
        <v>37</v>
      </c>
      <c r="C8" s="3" t="s">
        <v>38</v>
      </c>
      <c r="D8" s="4" t="s">
        <v>98</v>
      </c>
      <c r="E8" s="4"/>
      <c r="F8" s="3"/>
      <c r="G8" s="18"/>
      <c r="H8" s="3"/>
      <c r="I8" s="3"/>
      <c r="J8" s="4" t="s">
        <v>63</v>
      </c>
      <c r="K8" s="21"/>
      <c r="L8" s="4" t="s">
        <v>63</v>
      </c>
      <c r="M8" s="21"/>
      <c r="N8" s="4" t="s">
        <v>63</v>
      </c>
      <c r="O8" s="21"/>
      <c r="P8" s="4" t="s">
        <v>63</v>
      </c>
      <c r="Q8" s="21"/>
      <c r="R8" s="19"/>
    </row>
    <row r="9" spans="1:18" ht="30" customHeight="1" x14ac:dyDescent="0.25">
      <c r="A9" s="25">
        <v>5</v>
      </c>
      <c r="B9" s="23" t="s">
        <v>42</v>
      </c>
      <c r="C9" s="4" t="s">
        <v>43</v>
      </c>
      <c r="D9" s="4" t="s">
        <v>44</v>
      </c>
      <c r="E9" s="4"/>
      <c r="F9" s="4" t="s">
        <v>45</v>
      </c>
      <c r="G9" s="18"/>
      <c r="H9" s="4"/>
      <c r="I9" s="4"/>
      <c r="J9" s="4"/>
      <c r="K9" s="21"/>
      <c r="L9" s="4"/>
      <c r="M9" s="21"/>
      <c r="N9" s="4"/>
      <c r="O9" s="21"/>
      <c r="P9" s="4"/>
      <c r="Q9" s="21"/>
      <c r="R9" s="19"/>
    </row>
    <row r="10" spans="1:18" ht="30" customHeight="1" x14ac:dyDescent="0.25">
      <c r="A10" s="25">
        <v>6</v>
      </c>
      <c r="B10" s="23" t="s">
        <v>46</v>
      </c>
      <c r="C10" s="4" t="s">
        <v>47</v>
      </c>
      <c r="D10" s="4" t="s">
        <v>48</v>
      </c>
      <c r="E10" s="4"/>
      <c r="F10" s="4" t="s">
        <v>49</v>
      </c>
      <c r="G10" s="18"/>
      <c r="H10" s="4"/>
      <c r="I10" s="4"/>
      <c r="J10" s="4"/>
      <c r="K10" s="21"/>
      <c r="L10" s="4"/>
      <c r="M10" s="21"/>
      <c r="N10" s="4"/>
      <c r="O10" s="21"/>
      <c r="P10" s="4"/>
      <c r="Q10" s="21"/>
      <c r="R10" s="21"/>
    </row>
    <row r="11" spans="1:18" ht="30" customHeight="1" x14ac:dyDescent="0.25">
      <c r="A11" s="25">
        <v>7</v>
      </c>
      <c r="B11" s="23" t="s">
        <v>51</v>
      </c>
      <c r="C11" s="4" t="s">
        <v>52</v>
      </c>
      <c r="D11" s="4" t="s">
        <v>53</v>
      </c>
      <c r="E11" s="4"/>
      <c r="F11" s="4" t="s">
        <v>54</v>
      </c>
      <c r="G11" s="18"/>
      <c r="H11" s="4"/>
      <c r="I11" s="4"/>
      <c r="J11" s="4"/>
      <c r="K11" s="21"/>
      <c r="L11" s="4"/>
      <c r="M11" s="21"/>
      <c r="N11" s="4"/>
      <c r="O11" s="21"/>
      <c r="P11" s="4"/>
      <c r="Q11" s="21"/>
      <c r="R11" s="21"/>
    </row>
    <row r="12" spans="1:18" ht="30" customHeight="1" x14ac:dyDescent="0.25">
      <c r="A12" s="25">
        <v>8</v>
      </c>
      <c r="B12" s="23" t="s">
        <v>55</v>
      </c>
      <c r="C12" s="4" t="s">
        <v>56</v>
      </c>
      <c r="D12" s="4" t="s">
        <v>57</v>
      </c>
      <c r="E12" s="4"/>
      <c r="F12" s="4" t="s">
        <v>62</v>
      </c>
      <c r="G12" s="18"/>
      <c r="H12" s="4"/>
      <c r="I12" s="4"/>
      <c r="J12" s="4" t="s">
        <v>62</v>
      </c>
      <c r="K12" s="21"/>
      <c r="L12" s="4" t="s">
        <v>62</v>
      </c>
      <c r="M12" s="21"/>
      <c r="N12" s="4" t="s">
        <v>62</v>
      </c>
      <c r="O12" s="21"/>
      <c r="P12" s="4" t="s">
        <v>62</v>
      </c>
      <c r="Q12" s="21"/>
      <c r="R12" s="21"/>
    </row>
    <row r="13" spans="1:18" ht="30" customHeight="1" x14ac:dyDescent="0.25">
      <c r="A13" s="25">
        <v>9</v>
      </c>
      <c r="B13" s="23" t="s">
        <v>59</v>
      </c>
      <c r="C13" s="3" t="s">
        <v>356</v>
      </c>
      <c r="D13" s="3" t="s">
        <v>357</v>
      </c>
      <c r="E13" s="3"/>
      <c r="F13" s="4" t="s">
        <v>62</v>
      </c>
      <c r="G13" s="18"/>
      <c r="H13" s="4"/>
      <c r="I13" s="4"/>
      <c r="J13" s="4" t="s">
        <v>62</v>
      </c>
      <c r="K13" s="21"/>
      <c r="L13" s="4" t="s">
        <v>62</v>
      </c>
      <c r="M13" s="21"/>
      <c r="N13" s="4" t="s">
        <v>62</v>
      </c>
      <c r="O13" s="21"/>
      <c r="P13" s="4" t="s">
        <v>62</v>
      </c>
      <c r="Q13" s="21"/>
      <c r="R13" s="19"/>
    </row>
    <row r="14" spans="1:18" ht="30" customHeight="1" x14ac:dyDescent="0.25">
      <c r="A14" s="25">
        <v>10</v>
      </c>
      <c r="B14" s="23" t="s">
        <v>55</v>
      </c>
      <c r="C14" s="4" t="s">
        <v>43</v>
      </c>
      <c r="D14" s="4" t="s">
        <v>64</v>
      </c>
      <c r="E14" s="4"/>
      <c r="F14" s="4" t="s">
        <v>65</v>
      </c>
      <c r="G14" s="18"/>
      <c r="H14" s="4"/>
      <c r="I14" s="4"/>
      <c r="J14" s="4"/>
      <c r="K14" s="21"/>
      <c r="L14" s="4"/>
      <c r="M14" s="21"/>
      <c r="N14" s="4"/>
      <c r="O14" s="21"/>
      <c r="P14" s="4"/>
      <c r="Q14" s="21"/>
      <c r="R14" s="19"/>
    </row>
    <row r="15" spans="1:18" ht="14.4" thickBot="1" x14ac:dyDescent="0.3">
      <c r="A15" s="45" t="s">
        <v>67</v>
      </c>
      <c r="B15" s="54"/>
      <c r="C15" s="55"/>
      <c r="D15" s="55"/>
      <c r="E15" s="55"/>
      <c r="F15" s="55"/>
      <c r="G15" s="56"/>
      <c r="H15" s="55"/>
      <c r="I15" s="55"/>
      <c r="J15" s="55"/>
      <c r="K15" s="57"/>
      <c r="L15" s="55"/>
      <c r="M15" s="57"/>
      <c r="N15" s="55"/>
      <c r="O15" s="57"/>
      <c r="P15" s="55"/>
      <c r="Q15" s="57"/>
      <c r="R15" s="58"/>
    </row>
    <row r="16" spans="1:18" ht="14.4" thickTop="1" x14ac:dyDescent="0.25">
      <c r="A16" s="44" t="s">
        <v>68</v>
      </c>
      <c r="B16" s="49"/>
      <c r="C16" s="50"/>
      <c r="D16" s="50"/>
      <c r="E16" s="50"/>
      <c r="F16" s="50"/>
      <c r="G16" s="51"/>
      <c r="H16" s="50"/>
      <c r="I16" s="50"/>
      <c r="J16" s="50"/>
      <c r="K16" s="52"/>
      <c r="L16" s="50"/>
      <c r="M16" s="52"/>
      <c r="N16" s="50"/>
      <c r="O16" s="52"/>
      <c r="P16" s="50"/>
      <c r="Q16" s="52"/>
      <c r="R16" s="53"/>
    </row>
    <row r="17" spans="1:18" ht="30" customHeight="1" x14ac:dyDescent="0.25">
      <c r="A17" s="25">
        <v>11</v>
      </c>
      <c r="B17" s="23" t="s">
        <v>358</v>
      </c>
      <c r="C17" s="3" t="s">
        <v>69</v>
      </c>
      <c r="D17" s="4" t="s">
        <v>70</v>
      </c>
      <c r="E17" s="4"/>
      <c r="F17" s="3"/>
      <c r="G17" s="18"/>
      <c r="H17" s="3"/>
      <c r="I17" s="3"/>
      <c r="J17" s="3"/>
      <c r="K17" s="19"/>
      <c r="L17" s="4" t="s">
        <v>359</v>
      </c>
      <c r="M17" s="21"/>
      <c r="N17" s="4" t="s">
        <v>359</v>
      </c>
      <c r="O17" s="21"/>
      <c r="P17" s="3"/>
      <c r="Q17" s="19"/>
      <c r="R17" s="19"/>
    </row>
    <row r="18" spans="1:18" ht="30" customHeight="1" x14ac:dyDescent="0.25">
      <c r="A18" s="25">
        <v>12</v>
      </c>
      <c r="B18" s="23" t="s">
        <v>73</v>
      </c>
      <c r="C18" s="4" t="s">
        <v>74</v>
      </c>
      <c r="D18" s="4" t="s">
        <v>75</v>
      </c>
      <c r="E18" s="4"/>
      <c r="F18" s="4" t="s">
        <v>76</v>
      </c>
      <c r="G18" s="18"/>
      <c r="H18" s="4"/>
      <c r="I18" s="4"/>
      <c r="J18" s="4" t="s">
        <v>76</v>
      </c>
      <c r="K18" s="21"/>
      <c r="L18" s="4" t="s">
        <v>76</v>
      </c>
      <c r="M18" s="21"/>
      <c r="N18" s="4" t="s">
        <v>76</v>
      </c>
      <c r="O18" s="21"/>
      <c r="P18" s="4" t="s">
        <v>76</v>
      </c>
      <c r="Q18" s="21"/>
      <c r="R18" s="19"/>
    </row>
    <row r="19" spans="1:18" ht="30" customHeight="1" x14ac:dyDescent="0.25">
      <c r="A19" s="25">
        <v>13</v>
      </c>
      <c r="B19" s="23" t="s">
        <v>79</v>
      </c>
      <c r="C19" s="4" t="s">
        <v>80</v>
      </c>
      <c r="D19" s="4" t="s">
        <v>81</v>
      </c>
      <c r="E19" s="4"/>
      <c r="F19" s="3"/>
      <c r="G19" s="18"/>
      <c r="H19" s="3"/>
      <c r="I19" s="3"/>
      <c r="J19" s="3"/>
      <c r="K19" s="19"/>
      <c r="L19" s="4" t="s">
        <v>360</v>
      </c>
      <c r="M19" s="21"/>
      <c r="N19" s="4" t="s">
        <v>360</v>
      </c>
      <c r="O19" s="21"/>
      <c r="P19" s="3"/>
      <c r="Q19" s="19"/>
      <c r="R19" s="19"/>
    </row>
    <row r="20" spans="1:18" ht="30" customHeight="1" x14ac:dyDescent="0.25">
      <c r="A20" s="25">
        <v>14</v>
      </c>
      <c r="B20" s="23" t="s">
        <v>82</v>
      </c>
      <c r="C20" s="3" t="s">
        <v>361</v>
      </c>
      <c r="D20" s="4" t="s">
        <v>84</v>
      </c>
      <c r="E20" s="4"/>
      <c r="F20" s="3" t="s">
        <v>85</v>
      </c>
      <c r="G20" s="18"/>
      <c r="H20" s="3"/>
      <c r="I20" s="3"/>
      <c r="J20" s="3" t="s">
        <v>85</v>
      </c>
      <c r="K20" s="19"/>
      <c r="L20" s="3" t="s">
        <v>85</v>
      </c>
      <c r="M20" s="19"/>
      <c r="N20" s="3" t="s">
        <v>85</v>
      </c>
      <c r="O20" s="19"/>
      <c r="P20" s="3" t="s">
        <v>85</v>
      </c>
      <c r="Q20" s="19"/>
      <c r="R20" s="19"/>
    </row>
    <row r="21" spans="1:18" ht="30" customHeight="1" x14ac:dyDescent="0.25">
      <c r="A21" s="25">
        <v>15</v>
      </c>
      <c r="B21" s="23" t="s">
        <v>87</v>
      </c>
      <c r="C21" s="3" t="s">
        <v>362</v>
      </c>
      <c r="D21" s="4" t="s">
        <v>84</v>
      </c>
      <c r="E21" s="4"/>
      <c r="F21" s="3" t="s">
        <v>85</v>
      </c>
      <c r="G21" s="18"/>
      <c r="H21" s="3"/>
      <c r="I21" s="3"/>
      <c r="J21" s="3" t="s">
        <v>85</v>
      </c>
      <c r="K21" s="19"/>
      <c r="L21" s="3" t="s">
        <v>85</v>
      </c>
      <c r="M21" s="19"/>
      <c r="N21" s="3" t="s">
        <v>85</v>
      </c>
      <c r="O21" s="19"/>
      <c r="P21" s="3" t="s">
        <v>85</v>
      </c>
      <c r="Q21" s="19"/>
      <c r="R21" s="19"/>
    </row>
    <row r="22" spans="1:18" ht="30" customHeight="1" x14ac:dyDescent="0.25">
      <c r="A22" s="25">
        <v>16</v>
      </c>
      <c r="B22" s="23" t="s">
        <v>91</v>
      </c>
      <c r="C22" s="4" t="s">
        <v>43</v>
      </c>
      <c r="D22" s="4" t="s">
        <v>92</v>
      </c>
      <c r="E22" s="4"/>
      <c r="F22" s="4" t="s">
        <v>93</v>
      </c>
      <c r="G22" s="18"/>
      <c r="H22" s="4"/>
      <c r="I22" s="4"/>
      <c r="J22" s="4" t="s">
        <v>363</v>
      </c>
      <c r="K22" s="21"/>
      <c r="L22" s="4" t="s">
        <v>364</v>
      </c>
      <c r="M22" s="21"/>
      <c r="N22" s="4" t="s">
        <v>365</v>
      </c>
      <c r="O22" s="21"/>
      <c r="P22" s="4" t="s">
        <v>366</v>
      </c>
      <c r="Q22" s="21"/>
      <c r="R22" s="19"/>
    </row>
    <row r="23" spans="1:18" ht="30" customHeight="1" x14ac:dyDescent="0.25">
      <c r="A23" s="25">
        <v>17</v>
      </c>
      <c r="B23" s="23" t="s">
        <v>96</v>
      </c>
      <c r="C23" s="4" t="s">
        <v>97</v>
      </c>
      <c r="D23" s="4" t="s">
        <v>98</v>
      </c>
      <c r="E23" s="4"/>
      <c r="F23" s="4"/>
      <c r="G23" s="19"/>
      <c r="H23" s="3"/>
      <c r="I23" s="3"/>
      <c r="J23" s="4" t="s">
        <v>62</v>
      </c>
      <c r="K23" s="21"/>
      <c r="L23" s="4" t="s">
        <v>62</v>
      </c>
      <c r="M23" s="21"/>
      <c r="N23" s="3"/>
      <c r="O23" s="19"/>
      <c r="P23" s="3"/>
      <c r="Q23" s="19"/>
      <c r="R23" s="19"/>
    </row>
    <row r="24" spans="1:18" ht="30" customHeight="1" x14ac:dyDescent="0.25">
      <c r="A24" s="25">
        <v>18</v>
      </c>
      <c r="B24" s="23" t="s">
        <v>100</v>
      </c>
      <c r="C24" s="4" t="s">
        <v>101</v>
      </c>
      <c r="D24" s="4" t="s">
        <v>102</v>
      </c>
      <c r="E24" s="4"/>
      <c r="F24" s="4" t="s">
        <v>103</v>
      </c>
      <c r="G24" s="18"/>
      <c r="H24" s="4"/>
      <c r="I24" s="4"/>
      <c r="J24" s="4"/>
      <c r="K24" s="21"/>
      <c r="L24" s="4"/>
      <c r="M24" s="21"/>
      <c r="N24" s="4"/>
      <c r="O24" s="21"/>
      <c r="P24" s="4"/>
      <c r="Q24" s="21"/>
      <c r="R24" s="19"/>
    </row>
    <row r="25" spans="1:18" ht="30" customHeight="1" x14ac:dyDescent="0.25">
      <c r="A25" s="25">
        <v>19</v>
      </c>
      <c r="B25" s="23" t="s">
        <v>105</v>
      </c>
      <c r="C25" s="3" t="s">
        <v>106</v>
      </c>
      <c r="D25" s="4" t="s">
        <v>107</v>
      </c>
      <c r="E25" s="4"/>
      <c r="F25" s="4" t="s">
        <v>108</v>
      </c>
      <c r="G25" s="18"/>
      <c r="H25" s="4"/>
      <c r="I25" s="4"/>
      <c r="J25" s="4"/>
      <c r="K25" s="21"/>
      <c r="L25" s="4"/>
      <c r="M25" s="21"/>
      <c r="N25" s="4"/>
      <c r="O25" s="21"/>
      <c r="P25" s="4"/>
      <c r="Q25" s="21"/>
      <c r="R25" s="19"/>
    </row>
    <row r="26" spans="1:18" ht="30" customHeight="1" x14ac:dyDescent="0.25">
      <c r="A26" s="25">
        <v>20</v>
      </c>
      <c r="B26" s="23" t="s">
        <v>59</v>
      </c>
      <c r="C26" s="3" t="s">
        <v>110</v>
      </c>
      <c r="D26" s="3" t="s">
        <v>111</v>
      </c>
      <c r="E26" s="3"/>
      <c r="F26" s="4" t="s">
        <v>112</v>
      </c>
      <c r="G26" s="18"/>
      <c r="H26" s="4"/>
      <c r="I26" s="4"/>
      <c r="J26" s="4"/>
      <c r="K26" s="21"/>
      <c r="L26" s="4"/>
      <c r="M26" s="21"/>
      <c r="N26" s="4"/>
      <c r="O26" s="21"/>
      <c r="P26" s="4"/>
      <c r="Q26" s="21"/>
      <c r="R26" s="19"/>
    </row>
    <row r="27" spans="1:18" ht="30" customHeight="1" x14ac:dyDescent="0.25">
      <c r="A27" s="25">
        <v>21</v>
      </c>
      <c r="B27" s="23" t="s">
        <v>114</v>
      </c>
      <c r="C27" s="3" t="s">
        <v>367</v>
      </c>
      <c r="D27" s="3" t="s">
        <v>116</v>
      </c>
      <c r="E27" s="3"/>
      <c r="F27" s="4" t="s">
        <v>117</v>
      </c>
      <c r="G27" s="18"/>
      <c r="H27" s="4"/>
      <c r="I27" s="4"/>
      <c r="J27" s="4" t="s">
        <v>117</v>
      </c>
      <c r="K27" s="21"/>
      <c r="L27" s="4" t="s">
        <v>117</v>
      </c>
      <c r="M27" s="21"/>
      <c r="N27" s="4" t="s">
        <v>117</v>
      </c>
      <c r="O27" s="21"/>
      <c r="P27" s="4" t="s">
        <v>117</v>
      </c>
      <c r="Q27" s="21"/>
      <c r="R27" s="19"/>
    </row>
    <row r="28" spans="1:18" ht="30" customHeight="1" x14ac:dyDescent="0.25">
      <c r="A28" s="25">
        <v>22</v>
      </c>
      <c r="B28" s="23" t="s">
        <v>119</v>
      </c>
      <c r="C28" s="4" t="s">
        <v>120</v>
      </c>
      <c r="D28" s="3" t="s">
        <v>368</v>
      </c>
      <c r="E28" s="3"/>
      <c r="F28" s="4" t="s">
        <v>122</v>
      </c>
      <c r="G28" s="18"/>
      <c r="H28" s="4"/>
      <c r="I28" s="4"/>
      <c r="J28" s="4" t="s">
        <v>122</v>
      </c>
      <c r="K28" s="21"/>
      <c r="L28" s="4" t="s">
        <v>122</v>
      </c>
      <c r="M28" s="21"/>
      <c r="N28" s="4" t="s">
        <v>122</v>
      </c>
      <c r="O28" s="21"/>
      <c r="P28" s="4" t="s">
        <v>122</v>
      </c>
      <c r="Q28" s="21"/>
      <c r="R28" s="19"/>
    </row>
    <row r="29" spans="1:18" ht="30" customHeight="1" x14ac:dyDescent="0.25">
      <c r="A29" s="25">
        <v>23</v>
      </c>
      <c r="B29" s="23" t="s">
        <v>124</v>
      </c>
      <c r="C29" s="4" t="s">
        <v>125</v>
      </c>
      <c r="D29" s="4" t="s">
        <v>126</v>
      </c>
      <c r="E29" s="4"/>
      <c r="F29" s="4" t="s">
        <v>127</v>
      </c>
      <c r="G29" s="18"/>
      <c r="H29" s="4"/>
      <c r="I29" s="4"/>
      <c r="J29" s="4" t="s">
        <v>369</v>
      </c>
      <c r="K29" s="21"/>
      <c r="L29" s="4" t="s">
        <v>369</v>
      </c>
      <c r="M29" s="21"/>
      <c r="N29" s="4" t="s">
        <v>369</v>
      </c>
      <c r="O29" s="21"/>
      <c r="P29" s="4" t="s">
        <v>369</v>
      </c>
      <c r="Q29" s="21"/>
      <c r="R29" s="19"/>
    </row>
    <row r="30" spans="1:18" ht="30" customHeight="1" x14ac:dyDescent="0.25">
      <c r="A30" s="25">
        <v>24</v>
      </c>
      <c r="B30" s="23" t="s">
        <v>128</v>
      </c>
      <c r="C30" s="3" t="s">
        <v>367</v>
      </c>
      <c r="D30" s="4" t="s">
        <v>129</v>
      </c>
      <c r="E30" s="4"/>
      <c r="F30" s="4" t="s">
        <v>130</v>
      </c>
      <c r="G30" s="18"/>
      <c r="H30" s="4"/>
      <c r="I30" s="4"/>
      <c r="J30" s="3" t="s">
        <v>370</v>
      </c>
      <c r="K30" s="19"/>
      <c r="L30" s="3" t="s">
        <v>370</v>
      </c>
      <c r="M30" s="19"/>
      <c r="N30" s="3" t="s">
        <v>370</v>
      </c>
      <c r="O30" s="19"/>
      <c r="P30" s="3" t="s">
        <v>370</v>
      </c>
      <c r="Q30" s="19"/>
      <c r="R30" s="19"/>
    </row>
    <row r="31" spans="1:18" ht="30" customHeight="1" x14ac:dyDescent="0.25">
      <c r="A31" s="25">
        <v>25</v>
      </c>
      <c r="B31" s="23" t="s">
        <v>132</v>
      </c>
      <c r="C31" s="4" t="s">
        <v>133</v>
      </c>
      <c r="D31" s="4" t="s">
        <v>134</v>
      </c>
      <c r="E31" s="4"/>
      <c r="F31" s="4" t="s">
        <v>135</v>
      </c>
      <c r="G31" s="18"/>
      <c r="H31" s="4"/>
      <c r="I31" s="4"/>
      <c r="J31" s="4" t="s">
        <v>136</v>
      </c>
      <c r="K31" s="21"/>
      <c r="L31" s="3"/>
      <c r="M31" s="19"/>
      <c r="N31" s="3"/>
      <c r="O31" s="19"/>
      <c r="P31" s="3"/>
      <c r="Q31" s="19"/>
      <c r="R31" s="19"/>
    </row>
    <row r="32" spans="1:18" ht="14.4" thickBot="1" x14ac:dyDescent="0.3">
      <c r="A32" s="45" t="s">
        <v>138</v>
      </c>
      <c r="B32" s="54"/>
      <c r="C32" s="55"/>
      <c r="D32" s="55"/>
      <c r="E32" s="55"/>
      <c r="F32" s="55"/>
      <c r="G32" s="56"/>
      <c r="H32" s="55"/>
      <c r="I32" s="55"/>
      <c r="J32" s="55"/>
      <c r="K32" s="57"/>
      <c r="L32" s="61"/>
      <c r="M32" s="58"/>
      <c r="N32" s="61"/>
      <c r="O32" s="58"/>
      <c r="P32" s="61"/>
      <c r="Q32" s="58"/>
      <c r="R32" s="58"/>
    </row>
    <row r="33" spans="1:18" ht="14.4" thickTop="1" x14ac:dyDescent="0.25">
      <c r="A33" s="59" t="s">
        <v>139</v>
      </c>
      <c r="B33" s="49"/>
      <c r="C33" s="50"/>
      <c r="D33" s="50"/>
      <c r="E33" s="50"/>
      <c r="F33" s="50"/>
      <c r="G33" s="51"/>
      <c r="H33" s="50"/>
      <c r="I33" s="50"/>
      <c r="J33" s="50"/>
      <c r="K33" s="52"/>
      <c r="L33" s="60"/>
      <c r="M33" s="53"/>
      <c r="N33" s="60"/>
      <c r="O33" s="53"/>
      <c r="P33" s="60"/>
      <c r="Q33" s="53"/>
      <c r="R33" s="53"/>
    </row>
    <row r="34" spans="1:18" ht="30" customHeight="1" x14ac:dyDescent="0.25">
      <c r="A34" s="25">
        <v>26</v>
      </c>
      <c r="B34" s="23" t="s">
        <v>140</v>
      </c>
      <c r="C34" s="4" t="s">
        <v>141</v>
      </c>
      <c r="D34" s="4" t="s">
        <v>142</v>
      </c>
      <c r="E34" s="4"/>
      <c r="F34" s="4" t="s">
        <v>143</v>
      </c>
      <c r="G34" s="18"/>
      <c r="H34" s="4"/>
      <c r="I34" s="4"/>
      <c r="J34" s="4" t="s">
        <v>143</v>
      </c>
      <c r="K34" s="21"/>
      <c r="L34" s="4" t="s">
        <v>143</v>
      </c>
      <c r="M34" s="21"/>
      <c r="N34" s="4" t="s">
        <v>143</v>
      </c>
      <c r="O34" s="21"/>
      <c r="P34" s="4" t="s">
        <v>143</v>
      </c>
      <c r="Q34" s="21"/>
      <c r="R34" s="19"/>
    </row>
    <row r="35" spans="1:18" ht="30" customHeight="1" x14ac:dyDescent="0.25">
      <c r="A35" s="25">
        <v>27</v>
      </c>
      <c r="B35" s="23" t="s">
        <v>146</v>
      </c>
      <c r="C35" s="4" t="s">
        <v>147</v>
      </c>
      <c r="D35" s="4" t="s">
        <v>148</v>
      </c>
      <c r="E35" s="4"/>
      <c r="F35" s="3"/>
      <c r="G35" s="18"/>
      <c r="H35" s="3"/>
      <c r="I35" s="3"/>
      <c r="J35" s="3" t="s">
        <v>371</v>
      </c>
      <c r="K35" s="19"/>
      <c r="L35" s="3" t="s">
        <v>372</v>
      </c>
      <c r="M35" s="19"/>
      <c r="N35" s="3"/>
      <c r="O35" s="19"/>
      <c r="P35" s="3" t="s">
        <v>373</v>
      </c>
      <c r="Q35" s="19"/>
      <c r="R35" s="19"/>
    </row>
    <row r="36" spans="1:18" ht="30" customHeight="1" x14ac:dyDescent="0.25">
      <c r="A36" s="25">
        <v>28</v>
      </c>
      <c r="B36" s="5" t="s">
        <v>150</v>
      </c>
      <c r="C36" s="4" t="s">
        <v>151</v>
      </c>
      <c r="D36" s="4" t="s">
        <v>152</v>
      </c>
      <c r="E36" s="4"/>
      <c r="F36" s="4" t="s">
        <v>153</v>
      </c>
      <c r="G36" s="18"/>
      <c r="H36" s="4"/>
      <c r="I36" s="4"/>
      <c r="J36" s="4" t="s">
        <v>153</v>
      </c>
      <c r="K36" s="21"/>
      <c r="L36" s="4" t="s">
        <v>153</v>
      </c>
      <c r="M36" s="21"/>
      <c r="N36" s="4" t="s">
        <v>153</v>
      </c>
      <c r="O36" s="21"/>
      <c r="P36" s="4" t="s">
        <v>153</v>
      </c>
      <c r="Q36" s="21"/>
      <c r="R36" s="19"/>
    </row>
    <row r="37" spans="1:18" ht="30" customHeight="1" x14ac:dyDescent="0.25">
      <c r="A37" s="25">
        <v>29</v>
      </c>
      <c r="B37" s="6" t="s">
        <v>156</v>
      </c>
      <c r="C37" s="4" t="s">
        <v>52</v>
      </c>
      <c r="D37" s="4" t="s">
        <v>157</v>
      </c>
      <c r="E37" s="4"/>
      <c r="F37" s="4" t="s">
        <v>158</v>
      </c>
      <c r="G37" s="18"/>
      <c r="H37" s="4"/>
      <c r="I37" s="4"/>
      <c r="J37" s="4" t="s">
        <v>158</v>
      </c>
      <c r="K37" s="21"/>
      <c r="L37" s="4" t="s">
        <v>158</v>
      </c>
      <c r="M37" s="21"/>
      <c r="N37" s="4" t="s">
        <v>158</v>
      </c>
      <c r="O37" s="21"/>
      <c r="P37" s="4" t="s">
        <v>158</v>
      </c>
      <c r="Q37" s="21"/>
      <c r="R37" s="19"/>
    </row>
    <row r="38" spans="1:18" ht="30" customHeight="1" x14ac:dyDescent="0.25">
      <c r="A38" s="25">
        <v>30</v>
      </c>
      <c r="B38" s="6" t="s">
        <v>160</v>
      </c>
      <c r="C38" s="4" t="s">
        <v>43</v>
      </c>
      <c r="D38" s="4" t="s">
        <v>161</v>
      </c>
      <c r="E38" s="4"/>
      <c r="F38" s="4" t="s">
        <v>162</v>
      </c>
      <c r="G38" s="18"/>
      <c r="H38" s="4"/>
      <c r="I38" s="4"/>
      <c r="J38" s="4"/>
      <c r="K38" s="21"/>
      <c r="L38" s="4"/>
      <c r="M38" s="21"/>
      <c r="N38" s="4" t="s">
        <v>162</v>
      </c>
      <c r="O38" s="21"/>
      <c r="P38" s="4"/>
      <c r="Q38" s="21"/>
      <c r="R38" s="19"/>
    </row>
    <row r="39" spans="1:18" ht="30" customHeight="1" x14ac:dyDescent="0.25">
      <c r="A39" s="25">
        <v>31</v>
      </c>
      <c r="B39" s="23" t="s">
        <v>163</v>
      </c>
      <c r="C39" s="4" t="s">
        <v>164</v>
      </c>
      <c r="D39" s="4" t="s">
        <v>165</v>
      </c>
      <c r="E39" s="4"/>
      <c r="F39" s="4" t="s">
        <v>166</v>
      </c>
      <c r="G39" s="18"/>
      <c r="H39" s="4"/>
      <c r="I39" s="4"/>
      <c r="J39" s="4" t="s">
        <v>166</v>
      </c>
      <c r="K39" s="21"/>
      <c r="L39" s="4" t="s">
        <v>166</v>
      </c>
      <c r="M39" s="21"/>
      <c r="N39" s="4" t="s">
        <v>166</v>
      </c>
      <c r="O39" s="21"/>
      <c r="P39" s="4" t="s">
        <v>166</v>
      </c>
      <c r="Q39" s="21"/>
      <c r="R39" s="19"/>
    </row>
    <row r="40" spans="1:18" ht="30" customHeight="1" x14ac:dyDescent="0.25">
      <c r="A40" s="25">
        <v>32</v>
      </c>
      <c r="B40" s="26" t="s">
        <v>168</v>
      </c>
      <c r="C40" s="4" t="s">
        <v>169</v>
      </c>
      <c r="D40" s="4" t="s">
        <v>169</v>
      </c>
      <c r="E40" s="4"/>
      <c r="F40" s="4" t="s">
        <v>171</v>
      </c>
      <c r="G40" s="18"/>
      <c r="H40" s="4"/>
      <c r="I40" s="4"/>
      <c r="J40" s="4"/>
      <c r="K40" s="21"/>
      <c r="L40" s="4"/>
      <c r="M40" s="21"/>
      <c r="N40" s="4" t="s">
        <v>171</v>
      </c>
      <c r="O40" s="21"/>
      <c r="P40" s="4"/>
      <c r="Q40" s="21"/>
      <c r="R40" s="19"/>
    </row>
    <row r="41" spans="1:18" ht="30" customHeight="1" x14ac:dyDescent="0.25">
      <c r="A41" s="25">
        <v>33</v>
      </c>
      <c r="B41" s="26" t="s">
        <v>174</v>
      </c>
      <c r="C41" s="4" t="s">
        <v>43</v>
      </c>
      <c r="D41" s="4" t="s">
        <v>175</v>
      </c>
      <c r="E41" s="4"/>
      <c r="F41" s="4" t="s">
        <v>176</v>
      </c>
      <c r="G41" s="18"/>
      <c r="H41" s="4"/>
      <c r="I41" s="4"/>
      <c r="J41" s="4" t="s">
        <v>176</v>
      </c>
      <c r="K41" s="21"/>
      <c r="L41" s="4" t="s">
        <v>176</v>
      </c>
      <c r="M41" s="21"/>
      <c r="N41" s="4" t="s">
        <v>176</v>
      </c>
      <c r="O41" s="21"/>
      <c r="P41" s="4" t="s">
        <v>176</v>
      </c>
      <c r="Q41" s="21"/>
      <c r="R41" s="19"/>
    </row>
    <row r="42" spans="1:18" ht="30" customHeight="1" x14ac:dyDescent="0.25">
      <c r="A42" s="25">
        <v>34</v>
      </c>
      <c r="B42" s="26" t="s">
        <v>179</v>
      </c>
      <c r="C42" s="4" t="s">
        <v>180</v>
      </c>
      <c r="D42" s="4" t="s">
        <v>181</v>
      </c>
      <c r="E42" s="4"/>
      <c r="F42" s="4" t="s">
        <v>182</v>
      </c>
      <c r="G42" s="18"/>
      <c r="H42" s="4"/>
      <c r="I42" s="4"/>
      <c r="J42" s="4"/>
      <c r="K42" s="21"/>
      <c r="L42" s="4"/>
      <c r="M42" s="21"/>
      <c r="N42" s="4"/>
      <c r="O42" s="21"/>
      <c r="P42" s="3"/>
      <c r="Q42" s="19"/>
      <c r="R42" s="19"/>
    </row>
    <row r="43" spans="1:18" ht="30" customHeight="1" x14ac:dyDescent="0.25">
      <c r="A43" s="25">
        <v>35</v>
      </c>
      <c r="B43" s="26" t="s">
        <v>184</v>
      </c>
      <c r="C43" s="3" t="s">
        <v>374</v>
      </c>
      <c r="D43" s="3" t="s">
        <v>186</v>
      </c>
      <c r="E43" s="3"/>
      <c r="F43" s="4" t="s">
        <v>187</v>
      </c>
      <c r="G43" s="18"/>
      <c r="H43" s="7"/>
      <c r="I43" s="7"/>
      <c r="J43" s="3" t="s">
        <v>375</v>
      </c>
      <c r="K43" s="19"/>
      <c r="L43" s="3" t="s">
        <v>375</v>
      </c>
      <c r="M43" s="19"/>
      <c r="N43" s="3" t="s">
        <v>375</v>
      </c>
      <c r="O43" s="19"/>
      <c r="P43" s="3" t="s">
        <v>375</v>
      </c>
      <c r="Q43" s="19"/>
      <c r="R43" s="19"/>
    </row>
    <row r="44" spans="1:18" ht="30" customHeight="1" x14ac:dyDescent="0.25">
      <c r="A44" s="25">
        <v>36</v>
      </c>
      <c r="B44" s="26" t="s">
        <v>192</v>
      </c>
      <c r="C44" s="3" t="s">
        <v>376</v>
      </c>
      <c r="D44" s="4" t="s">
        <v>194</v>
      </c>
      <c r="E44" s="4"/>
      <c r="F44" s="4" t="s">
        <v>195</v>
      </c>
      <c r="G44" s="18"/>
      <c r="H44" s="7"/>
      <c r="I44" s="7"/>
      <c r="J44" s="4"/>
      <c r="K44" s="21"/>
      <c r="L44" s="4"/>
      <c r="M44" s="21"/>
      <c r="N44" s="4"/>
      <c r="O44" s="21"/>
      <c r="P44" s="4"/>
      <c r="Q44" s="21"/>
      <c r="R44" s="19"/>
    </row>
    <row r="45" spans="1:18" ht="30" customHeight="1" x14ac:dyDescent="0.25">
      <c r="A45" s="25">
        <v>37</v>
      </c>
      <c r="B45" s="26" t="s">
        <v>197</v>
      </c>
      <c r="C45" s="3" t="s">
        <v>377</v>
      </c>
      <c r="D45" s="4" t="s">
        <v>199</v>
      </c>
      <c r="E45" s="4"/>
      <c r="F45" s="3"/>
      <c r="G45" s="18"/>
      <c r="H45" s="7"/>
      <c r="I45" s="7"/>
      <c r="J45" s="3"/>
      <c r="K45" s="19"/>
      <c r="L45" s="4" t="s">
        <v>378</v>
      </c>
      <c r="M45" s="21"/>
      <c r="N45" s="4" t="s">
        <v>378</v>
      </c>
      <c r="O45" s="21"/>
      <c r="P45" s="4" t="s">
        <v>379</v>
      </c>
      <c r="Q45" s="21"/>
      <c r="R45" s="19"/>
    </row>
    <row r="46" spans="1:18" ht="30" customHeight="1" x14ac:dyDescent="0.25">
      <c r="A46" s="25">
        <v>38</v>
      </c>
      <c r="B46" s="26" t="s">
        <v>201</v>
      </c>
      <c r="C46" s="4" t="s">
        <v>43</v>
      </c>
      <c r="D46" s="4" t="s">
        <v>202</v>
      </c>
      <c r="E46" s="4"/>
      <c r="F46" s="3"/>
      <c r="G46" s="18"/>
      <c r="H46" s="7"/>
      <c r="I46" s="7"/>
      <c r="J46" s="4" t="s">
        <v>380</v>
      </c>
      <c r="K46" s="21"/>
      <c r="L46" s="4" t="s">
        <v>380</v>
      </c>
      <c r="M46" s="21"/>
      <c r="N46" s="3"/>
      <c r="O46" s="19"/>
      <c r="P46" s="3"/>
      <c r="Q46" s="19"/>
      <c r="R46" s="19"/>
    </row>
    <row r="47" spans="1:18" ht="30" customHeight="1" x14ac:dyDescent="0.25">
      <c r="A47" s="25">
        <v>39</v>
      </c>
      <c r="B47" s="26" t="s">
        <v>203</v>
      </c>
      <c r="C47" s="4" t="s">
        <v>204</v>
      </c>
      <c r="D47" s="4" t="s">
        <v>205</v>
      </c>
      <c r="E47" s="4"/>
      <c r="F47" s="4" t="s">
        <v>206</v>
      </c>
      <c r="G47" s="18"/>
      <c r="H47" s="7"/>
      <c r="I47" s="7"/>
      <c r="J47" s="4" t="s">
        <v>206</v>
      </c>
      <c r="K47" s="21"/>
      <c r="L47" s="4" t="s">
        <v>206</v>
      </c>
      <c r="M47" s="21"/>
      <c r="N47" s="4" t="s">
        <v>206</v>
      </c>
      <c r="O47" s="21"/>
      <c r="P47" s="4" t="s">
        <v>206</v>
      </c>
      <c r="Q47" s="21"/>
      <c r="R47" s="19"/>
    </row>
    <row r="48" spans="1:18" ht="30" customHeight="1" x14ac:dyDescent="0.25">
      <c r="A48" s="25">
        <v>40</v>
      </c>
      <c r="B48" s="26" t="s">
        <v>208</v>
      </c>
      <c r="C48" s="3" t="s">
        <v>381</v>
      </c>
      <c r="D48" s="4" t="s">
        <v>382</v>
      </c>
      <c r="E48" s="4"/>
      <c r="F48" s="4" t="s">
        <v>211</v>
      </c>
      <c r="G48" s="18"/>
      <c r="H48" s="7"/>
      <c r="I48" s="7"/>
      <c r="J48" s="4" t="s">
        <v>211</v>
      </c>
      <c r="K48" s="21"/>
      <c r="L48" s="4" t="s">
        <v>211</v>
      </c>
      <c r="M48" s="21"/>
      <c r="N48" s="4" t="s">
        <v>211</v>
      </c>
      <c r="O48" s="21"/>
      <c r="P48" s="4" t="s">
        <v>211</v>
      </c>
      <c r="Q48" s="21"/>
      <c r="R48" s="19"/>
    </row>
    <row r="49" spans="1:18" ht="30" customHeight="1" x14ac:dyDescent="0.25">
      <c r="A49" s="25">
        <v>41</v>
      </c>
      <c r="B49" s="26" t="s">
        <v>213</v>
      </c>
      <c r="C49" s="3" t="s">
        <v>383</v>
      </c>
      <c r="D49" s="4" t="s">
        <v>215</v>
      </c>
      <c r="E49" s="4"/>
      <c r="F49" s="4" t="s">
        <v>216</v>
      </c>
      <c r="G49" s="18"/>
      <c r="H49" s="7"/>
      <c r="I49" s="7"/>
      <c r="J49" s="4" t="s">
        <v>216</v>
      </c>
      <c r="K49" s="21"/>
      <c r="L49" s="4" t="s">
        <v>216</v>
      </c>
      <c r="M49" s="21"/>
      <c r="N49" s="4" t="s">
        <v>216</v>
      </c>
      <c r="O49" s="21"/>
      <c r="P49" s="4" t="s">
        <v>216</v>
      </c>
      <c r="Q49" s="21"/>
      <c r="R49" s="19"/>
    </row>
    <row r="50" spans="1:18" ht="30" customHeight="1" x14ac:dyDescent="0.25">
      <c r="A50" s="25">
        <v>42</v>
      </c>
      <c r="B50" s="26" t="s">
        <v>219</v>
      </c>
      <c r="C50" s="4" t="s">
        <v>220</v>
      </c>
      <c r="D50" s="4" t="s">
        <v>221</v>
      </c>
      <c r="E50" s="4"/>
      <c r="F50" s="4" t="s">
        <v>222</v>
      </c>
      <c r="G50" s="18"/>
      <c r="H50" s="7"/>
      <c r="I50" s="7"/>
      <c r="J50" s="4" t="s">
        <v>222</v>
      </c>
      <c r="K50" s="21"/>
      <c r="L50" s="4" t="s">
        <v>222</v>
      </c>
      <c r="M50" s="21"/>
      <c r="N50" s="4" t="s">
        <v>222</v>
      </c>
      <c r="O50" s="21"/>
      <c r="P50" s="4" t="s">
        <v>222</v>
      </c>
      <c r="Q50" s="21"/>
      <c r="R50" s="19"/>
    </row>
    <row r="51" spans="1:18" ht="30" customHeight="1" x14ac:dyDescent="0.25">
      <c r="A51" s="25">
        <v>43</v>
      </c>
      <c r="B51" s="26" t="s">
        <v>225</v>
      </c>
      <c r="C51" s="4" t="s">
        <v>226</v>
      </c>
      <c r="D51" s="4" t="s">
        <v>227</v>
      </c>
      <c r="E51" s="4"/>
      <c r="F51" s="4" t="s">
        <v>228</v>
      </c>
      <c r="G51" s="18"/>
      <c r="H51" s="7"/>
      <c r="I51" s="7"/>
      <c r="J51" s="4" t="s">
        <v>228</v>
      </c>
      <c r="K51" s="21"/>
      <c r="L51" s="4" t="s">
        <v>228</v>
      </c>
      <c r="M51" s="21"/>
      <c r="N51" s="4" t="s">
        <v>228</v>
      </c>
      <c r="O51" s="21"/>
      <c r="P51" s="4" t="s">
        <v>384</v>
      </c>
      <c r="Q51" s="21"/>
      <c r="R51" s="19"/>
    </row>
    <row r="52" spans="1:18" ht="14.4" thickBot="1" x14ac:dyDescent="0.3">
      <c r="A52" s="45" t="s">
        <v>230</v>
      </c>
      <c r="B52" s="64"/>
      <c r="C52" s="55"/>
      <c r="D52" s="55"/>
      <c r="E52" s="55"/>
      <c r="F52" s="55"/>
      <c r="G52" s="56"/>
      <c r="H52" s="65"/>
      <c r="I52" s="65"/>
      <c r="J52" s="55"/>
      <c r="K52" s="57"/>
      <c r="L52" s="55"/>
      <c r="M52" s="57"/>
      <c r="N52" s="55"/>
      <c r="O52" s="57"/>
      <c r="P52" s="55"/>
      <c r="Q52" s="57"/>
      <c r="R52" s="58"/>
    </row>
    <row r="53" spans="1:18" ht="14.4" thickTop="1" x14ac:dyDescent="0.25">
      <c r="A53" s="59" t="s">
        <v>231</v>
      </c>
      <c r="B53" s="62"/>
      <c r="C53" s="50"/>
      <c r="D53" s="50"/>
      <c r="E53" s="50"/>
      <c r="F53" s="50"/>
      <c r="G53" s="51"/>
      <c r="H53" s="63"/>
      <c r="I53" s="63"/>
      <c r="J53" s="50"/>
      <c r="K53" s="52"/>
      <c r="L53" s="50"/>
      <c r="M53" s="52"/>
      <c r="N53" s="50"/>
      <c r="O53" s="52"/>
      <c r="P53" s="50"/>
      <c r="Q53" s="52"/>
      <c r="R53" s="53"/>
    </row>
    <row r="54" spans="1:18" ht="30" customHeight="1" x14ac:dyDescent="0.25">
      <c r="A54" s="25">
        <v>44</v>
      </c>
      <c r="B54" s="8" t="s">
        <v>232</v>
      </c>
      <c r="C54" s="4" t="s">
        <v>43</v>
      </c>
      <c r="D54" s="3" t="s">
        <v>385</v>
      </c>
      <c r="E54" s="4" t="s">
        <v>234</v>
      </c>
      <c r="F54" s="4"/>
      <c r="G54" s="20">
        <v>50000</v>
      </c>
      <c r="H54" s="9"/>
      <c r="I54" s="9"/>
      <c r="J54" s="9"/>
      <c r="K54" s="20">
        <v>50000</v>
      </c>
      <c r="L54" s="10"/>
      <c r="M54" s="20">
        <v>50000</v>
      </c>
      <c r="N54" s="9"/>
      <c r="O54" s="20">
        <v>50000</v>
      </c>
      <c r="P54" s="9"/>
      <c r="Q54" s="20">
        <v>50000</v>
      </c>
      <c r="R54" s="22">
        <f>SUM(G54,K54,M54,O54,Q54)</f>
        <v>250000</v>
      </c>
    </row>
    <row r="55" spans="1:18" ht="30" customHeight="1" x14ac:dyDescent="0.25">
      <c r="A55" s="25">
        <v>45</v>
      </c>
      <c r="B55" s="8" t="s">
        <v>235</v>
      </c>
      <c r="C55" s="3" t="s">
        <v>386</v>
      </c>
      <c r="D55" s="4" t="s">
        <v>237</v>
      </c>
      <c r="E55" s="4" t="s">
        <v>238</v>
      </c>
      <c r="F55" s="4"/>
      <c r="G55" s="20">
        <v>0</v>
      </c>
      <c r="H55" s="11"/>
      <c r="I55" s="11"/>
      <c r="J55" s="11"/>
      <c r="K55" s="20">
        <v>0</v>
      </c>
      <c r="L55" s="12"/>
      <c r="M55" s="20">
        <v>0</v>
      </c>
      <c r="N55" s="11"/>
      <c r="O55" s="20">
        <v>0</v>
      </c>
      <c r="P55" s="9"/>
      <c r="Q55" s="20">
        <v>100000</v>
      </c>
      <c r="R55" s="22">
        <f t="shared" ref="R55:R76" si="0">SUM(G55,K55,M55,O55,Q55)</f>
        <v>100000</v>
      </c>
    </row>
    <row r="56" spans="1:18" ht="30" customHeight="1" x14ac:dyDescent="0.25">
      <c r="A56" s="25">
        <v>46</v>
      </c>
      <c r="B56" s="8" t="s">
        <v>235</v>
      </c>
      <c r="C56" s="4" t="s">
        <v>43</v>
      </c>
      <c r="D56" s="4" t="s">
        <v>239</v>
      </c>
      <c r="E56" s="4" t="s">
        <v>240</v>
      </c>
      <c r="F56" s="4"/>
      <c r="G56" s="20">
        <v>0</v>
      </c>
      <c r="H56" s="11"/>
      <c r="I56" s="11"/>
      <c r="J56" s="11"/>
      <c r="K56" s="20">
        <v>40000</v>
      </c>
      <c r="L56" s="10"/>
      <c r="M56" s="20">
        <v>40000</v>
      </c>
      <c r="N56" s="9"/>
      <c r="O56" s="20">
        <v>10000</v>
      </c>
      <c r="P56" s="11"/>
      <c r="Q56" s="20">
        <v>0</v>
      </c>
      <c r="R56" s="22">
        <f t="shared" si="0"/>
        <v>90000</v>
      </c>
    </row>
    <row r="57" spans="1:18" ht="30" customHeight="1" x14ac:dyDescent="0.25">
      <c r="A57" s="25">
        <v>47</v>
      </c>
      <c r="B57" s="8" t="s">
        <v>235</v>
      </c>
      <c r="C57" s="4" t="s">
        <v>241</v>
      </c>
      <c r="D57" s="4" t="s">
        <v>242</v>
      </c>
      <c r="E57" s="4" t="s">
        <v>243</v>
      </c>
      <c r="F57" s="4"/>
      <c r="G57" s="20">
        <v>0</v>
      </c>
      <c r="H57" s="11"/>
      <c r="I57" s="11"/>
      <c r="J57" s="11"/>
      <c r="K57" s="20">
        <v>0</v>
      </c>
      <c r="L57" s="12"/>
      <c r="M57" s="20">
        <v>0</v>
      </c>
      <c r="N57" s="11"/>
      <c r="O57" s="20">
        <v>0</v>
      </c>
      <c r="P57" s="9"/>
      <c r="Q57" s="20">
        <v>100000</v>
      </c>
      <c r="R57" s="22">
        <f t="shared" si="0"/>
        <v>100000</v>
      </c>
    </row>
    <row r="58" spans="1:18" ht="30" customHeight="1" x14ac:dyDescent="0.25">
      <c r="A58" s="25">
        <v>48</v>
      </c>
      <c r="B58" s="13" t="s">
        <v>235</v>
      </c>
      <c r="C58" s="3" t="s">
        <v>387</v>
      </c>
      <c r="D58" s="4" t="s">
        <v>245</v>
      </c>
      <c r="E58" s="4" t="s">
        <v>246</v>
      </c>
      <c r="F58" s="4"/>
      <c r="G58" s="20">
        <v>83730</v>
      </c>
      <c r="H58" s="9"/>
      <c r="I58" s="9"/>
      <c r="J58" s="9"/>
      <c r="K58" s="20">
        <v>83730</v>
      </c>
      <c r="L58" s="7"/>
      <c r="M58" s="20">
        <v>83730</v>
      </c>
      <c r="N58" s="7"/>
      <c r="O58" s="20">
        <v>83730</v>
      </c>
      <c r="P58" s="7"/>
      <c r="Q58" s="20">
        <v>83730</v>
      </c>
      <c r="R58" s="22">
        <f t="shared" si="0"/>
        <v>418650</v>
      </c>
    </row>
    <row r="59" spans="1:18" ht="30" customHeight="1" x14ac:dyDescent="0.25">
      <c r="A59" s="25">
        <v>49</v>
      </c>
      <c r="B59" s="13" t="s">
        <v>248</v>
      </c>
      <c r="C59" s="3" t="s">
        <v>388</v>
      </c>
      <c r="D59" s="4" t="s">
        <v>250</v>
      </c>
      <c r="E59" s="4" t="s">
        <v>251</v>
      </c>
      <c r="F59" s="4"/>
      <c r="G59" s="20">
        <v>75000</v>
      </c>
      <c r="H59" s="9"/>
      <c r="I59" s="9"/>
      <c r="J59" s="9"/>
      <c r="K59" s="20">
        <v>75000</v>
      </c>
      <c r="L59" s="10"/>
      <c r="M59" s="20">
        <v>75000</v>
      </c>
      <c r="N59" s="9"/>
      <c r="O59" s="20">
        <v>75000</v>
      </c>
      <c r="P59" s="9"/>
      <c r="Q59" s="20">
        <v>75000</v>
      </c>
      <c r="R59" s="22">
        <f t="shared" si="0"/>
        <v>375000</v>
      </c>
    </row>
    <row r="60" spans="1:18" ht="30" customHeight="1" x14ac:dyDescent="0.25">
      <c r="A60" s="25">
        <v>50</v>
      </c>
      <c r="B60" s="13" t="s">
        <v>253</v>
      </c>
      <c r="C60" s="3" t="s">
        <v>389</v>
      </c>
      <c r="D60" s="4" t="s">
        <v>255</v>
      </c>
      <c r="E60" s="3" t="s">
        <v>256</v>
      </c>
      <c r="F60" s="3"/>
      <c r="G60" s="20">
        <v>57720</v>
      </c>
      <c r="H60" s="9"/>
      <c r="I60" s="9"/>
      <c r="J60" s="9"/>
      <c r="K60" s="20">
        <v>57720</v>
      </c>
      <c r="L60" s="10"/>
      <c r="M60" s="20">
        <v>57720</v>
      </c>
      <c r="N60" s="9"/>
      <c r="O60" s="20">
        <v>57720</v>
      </c>
      <c r="P60" s="9"/>
      <c r="Q60" s="20">
        <v>57720</v>
      </c>
      <c r="R60" s="22">
        <f t="shared" si="0"/>
        <v>288600</v>
      </c>
    </row>
    <row r="61" spans="1:18" ht="30" customHeight="1" x14ac:dyDescent="0.25">
      <c r="A61" s="25">
        <v>51</v>
      </c>
      <c r="B61" s="14" t="s">
        <v>257</v>
      </c>
      <c r="C61" s="4" t="s">
        <v>43</v>
      </c>
      <c r="D61" s="4" t="s">
        <v>258</v>
      </c>
      <c r="E61" s="4" t="s">
        <v>259</v>
      </c>
      <c r="F61" s="4" t="s">
        <v>260</v>
      </c>
      <c r="G61" s="18"/>
      <c r="H61" s="4"/>
      <c r="I61" s="4"/>
      <c r="J61" s="4" t="s">
        <v>260</v>
      </c>
      <c r="K61" s="21"/>
      <c r="L61" s="4" t="s">
        <v>260</v>
      </c>
      <c r="M61" s="21"/>
      <c r="N61" s="4"/>
      <c r="O61" s="21"/>
      <c r="P61" s="4"/>
      <c r="Q61" s="21"/>
      <c r="R61" s="22">
        <f t="shared" si="0"/>
        <v>0</v>
      </c>
    </row>
    <row r="62" spans="1:18" ht="30" customHeight="1" x14ac:dyDescent="0.25">
      <c r="A62" s="25">
        <v>52</v>
      </c>
      <c r="B62" s="13" t="s">
        <v>253</v>
      </c>
      <c r="C62" s="4" t="s">
        <v>261</v>
      </c>
      <c r="D62" s="4" t="s">
        <v>262</v>
      </c>
      <c r="E62" s="4" t="s">
        <v>263</v>
      </c>
      <c r="F62" s="4"/>
      <c r="G62" s="20">
        <v>72000</v>
      </c>
      <c r="H62" s="9"/>
      <c r="I62" s="9"/>
      <c r="J62" s="9"/>
      <c r="K62" s="20">
        <v>72000</v>
      </c>
      <c r="L62" s="10"/>
      <c r="M62" s="20">
        <v>72000</v>
      </c>
      <c r="N62" s="9"/>
      <c r="O62" s="20">
        <v>72000</v>
      </c>
      <c r="P62" s="9"/>
      <c r="Q62" s="20">
        <v>72000</v>
      </c>
      <c r="R62" s="22">
        <f t="shared" si="0"/>
        <v>360000</v>
      </c>
    </row>
    <row r="63" spans="1:18" ht="30" customHeight="1" x14ac:dyDescent="0.25">
      <c r="A63" s="25">
        <v>53</v>
      </c>
      <c r="B63" s="13" t="s">
        <v>253</v>
      </c>
      <c r="C63" s="4" t="s">
        <v>43</v>
      </c>
      <c r="D63" s="4" t="s">
        <v>265</v>
      </c>
      <c r="E63" s="4" t="s">
        <v>266</v>
      </c>
      <c r="F63" s="4"/>
      <c r="G63" s="20">
        <v>26000</v>
      </c>
      <c r="H63" s="9"/>
      <c r="I63" s="9"/>
      <c r="J63" s="9"/>
      <c r="K63" s="20">
        <v>26000</v>
      </c>
      <c r="L63" s="10"/>
      <c r="M63" s="20">
        <v>26000</v>
      </c>
      <c r="N63" s="9"/>
      <c r="O63" s="20">
        <v>26000</v>
      </c>
      <c r="P63" s="9"/>
      <c r="Q63" s="20">
        <v>26000</v>
      </c>
      <c r="R63" s="22">
        <f t="shared" si="0"/>
        <v>130000</v>
      </c>
    </row>
    <row r="64" spans="1:18" ht="30" customHeight="1" x14ac:dyDescent="0.25">
      <c r="A64" s="25">
        <v>54</v>
      </c>
      <c r="B64" s="15" t="s">
        <v>267</v>
      </c>
      <c r="C64" s="3" t="s">
        <v>390</v>
      </c>
      <c r="D64" s="3" t="s">
        <v>391</v>
      </c>
      <c r="E64" s="4" t="s">
        <v>270</v>
      </c>
      <c r="F64" s="4" t="s">
        <v>271</v>
      </c>
      <c r="G64" s="21">
        <v>150000</v>
      </c>
      <c r="H64" s="16"/>
      <c r="I64" s="16"/>
      <c r="J64" s="4" t="s">
        <v>271</v>
      </c>
      <c r="K64" s="21">
        <v>150000</v>
      </c>
      <c r="L64" s="17" t="s">
        <v>392</v>
      </c>
      <c r="M64" s="21">
        <v>120000</v>
      </c>
      <c r="N64" s="4" t="s">
        <v>393</v>
      </c>
      <c r="O64" s="21">
        <v>90000</v>
      </c>
      <c r="P64" s="4" t="s">
        <v>393</v>
      </c>
      <c r="Q64" s="21">
        <v>90000</v>
      </c>
      <c r="R64" s="22">
        <f>SUM(G64,K64,M64,O64,Q64)</f>
        <v>600000</v>
      </c>
    </row>
    <row r="65" spans="1:18" ht="30" customHeight="1" x14ac:dyDescent="0.25">
      <c r="A65" s="25">
        <v>55</v>
      </c>
      <c r="B65" s="8" t="s">
        <v>274</v>
      </c>
      <c r="C65" s="3" t="s">
        <v>394</v>
      </c>
      <c r="D65" s="3" t="s">
        <v>395</v>
      </c>
      <c r="E65" s="3" t="s">
        <v>277</v>
      </c>
      <c r="F65" s="4" t="s">
        <v>271</v>
      </c>
      <c r="G65" s="21">
        <v>150000</v>
      </c>
      <c r="H65" s="16"/>
      <c r="I65" s="16"/>
      <c r="J65" s="4" t="s">
        <v>271</v>
      </c>
      <c r="K65" s="21">
        <v>150000</v>
      </c>
      <c r="L65" s="17" t="s">
        <v>392</v>
      </c>
      <c r="M65" s="21">
        <v>120000</v>
      </c>
      <c r="N65" s="4" t="s">
        <v>393</v>
      </c>
      <c r="O65" s="21">
        <v>90000</v>
      </c>
      <c r="P65" s="4" t="s">
        <v>393</v>
      </c>
      <c r="Q65" s="21">
        <v>90000</v>
      </c>
      <c r="R65" s="22">
        <f t="shared" si="0"/>
        <v>600000</v>
      </c>
    </row>
    <row r="66" spans="1:18" ht="30" customHeight="1" x14ac:dyDescent="0.25">
      <c r="A66" s="25">
        <v>56</v>
      </c>
      <c r="B66" s="15" t="s">
        <v>279</v>
      </c>
      <c r="C66" s="4" t="s">
        <v>280</v>
      </c>
      <c r="D66" s="4" t="s">
        <v>281</v>
      </c>
      <c r="E66" s="3" t="s">
        <v>282</v>
      </c>
      <c r="F66" s="3"/>
      <c r="G66" s="20">
        <v>100000</v>
      </c>
      <c r="H66" s="9"/>
      <c r="I66" s="9"/>
      <c r="J66" s="9"/>
      <c r="K66" s="20">
        <v>200000</v>
      </c>
      <c r="L66" s="10"/>
      <c r="M66" s="20">
        <v>200000</v>
      </c>
      <c r="N66" s="9"/>
      <c r="O66" s="20">
        <v>200000</v>
      </c>
      <c r="P66" s="9"/>
      <c r="Q66" s="20">
        <v>200000</v>
      </c>
      <c r="R66" s="22">
        <f t="shared" si="0"/>
        <v>900000</v>
      </c>
    </row>
    <row r="67" spans="1:18" ht="30" customHeight="1" x14ac:dyDescent="0.25">
      <c r="A67" s="25">
        <v>57</v>
      </c>
      <c r="B67" s="13" t="s">
        <v>283</v>
      </c>
      <c r="C67" s="4" t="s">
        <v>284</v>
      </c>
      <c r="D67" s="3" t="s">
        <v>285</v>
      </c>
      <c r="E67" s="4" t="s">
        <v>286</v>
      </c>
      <c r="F67" s="4"/>
      <c r="G67" s="20">
        <v>50000</v>
      </c>
      <c r="H67" s="9"/>
      <c r="I67" s="9"/>
      <c r="J67" s="9"/>
      <c r="K67" s="20">
        <v>50000</v>
      </c>
      <c r="L67" s="10"/>
      <c r="M67" s="20">
        <v>50000</v>
      </c>
      <c r="N67" s="9"/>
      <c r="O67" s="20">
        <v>50000</v>
      </c>
      <c r="P67" s="9"/>
      <c r="Q67" s="20">
        <v>50000</v>
      </c>
      <c r="R67" s="22">
        <f t="shared" si="0"/>
        <v>250000</v>
      </c>
    </row>
    <row r="68" spans="1:18" ht="30" customHeight="1" x14ac:dyDescent="0.25">
      <c r="A68" s="25">
        <v>58</v>
      </c>
      <c r="B68" s="15" t="s">
        <v>287</v>
      </c>
      <c r="C68" s="4" t="s">
        <v>288</v>
      </c>
      <c r="D68" s="4" t="s">
        <v>289</v>
      </c>
      <c r="E68" s="3" t="s">
        <v>290</v>
      </c>
      <c r="F68" s="3"/>
      <c r="G68" s="20">
        <v>50000</v>
      </c>
      <c r="H68" s="9"/>
      <c r="I68" s="9"/>
      <c r="J68" s="9"/>
      <c r="K68" s="20">
        <v>50000</v>
      </c>
      <c r="L68" s="10"/>
      <c r="M68" s="20">
        <v>50000</v>
      </c>
      <c r="N68" s="9"/>
      <c r="O68" s="20">
        <v>50000</v>
      </c>
      <c r="P68" s="9"/>
      <c r="Q68" s="20">
        <v>50000</v>
      </c>
      <c r="R68" s="22">
        <f t="shared" si="0"/>
        <v>250000</v>
      </c>
    </row>
    <row r="69" spans="1:18" ht="30" customHeight="1" x14ac:dyDescent="0.25">
      <c r="A69" s="25">
        <v>59</v>
      </c>
      <c r="B69" s="14" t="s">
        <v>291</v>
      </c>
      <c r="C69" s="4" t="s">
        <v>43</v>
      </c>
      <c r="D69" s="4" t="s">
        <v>292</v>
      </c>
      <c r="E69" s="3" t="s">
        <v>293</v>
      </c>
      <c r="F69" s="3"/>
      <c r="G69" s="20">
        <v>240000</v>
      </c>
      <c r="H69" s="9"/>
      <c r="I69" s="9"/>
      <c r="J69" s="9"/>
      <c r="K69" s="20">
        <v>200000</v>
      </c>
      <c r="L69" s="17"/>
      <c r="M69" s="20">
        <v>200000</v>
      </c>
      <c r="N69" s="11"/>
      <c r="O69" s="20">
        <v>0</v>
      </c>
      <c r="P69" s="11"/>
      <c r="Q69" s="20">
        <v>0</v>
      </c>
      <c r="R69" s="22">
        <f t="shared" si="0"/>
        <v>640000</v>
      </c>
    </row>
    <row r="70" spans="1:18" ht="30" customHeight="1" x14ac:dyDescent="0.25">
      <c r="A70" s="25">
        <v>60</v>
      </c>
      <c r="B70" s="13" t="s">
        <v>294</v>
      </c>
      <c r="C70" s="3" t="s">
        <v>396</v>
      </c>
      <c r="D70" s="3" t="s">
        <v>296</v>
      </c>
      <c r="E70" s="4" t="s">
        <v>297</v>
      </c>
      <c r="F70" s="4"/>
      <c r="G70" s="20">
        <v>0</v>
      </c>
      <c r="H70" s="11"/>
      <c r="I70" s="11"/>
      <c r="J70" s="11"/>
      <c r="K70" s="20">
        <v>0</v>
      </c>
      <c r="L70" s="10"/>
      <c r="M70" s="20">
        <v>100000</v>
      </c>
      <c r="N70" s="9"/>
      <c r="O70" s="20">
        <v>100000</v>
      </c>
      <c r="P70" s="11"/>
      <c r="Q70" s="20">
        <v>0</v>
      </c>
      <c r="R70" s="22">
        <f t="shared" si="0"/>
        <v>200000</v>
      </c>
    </row>
    <row r="71" spans="1:18" ht="30" customHeight="1" x14ac:dyDescent="0.25">
      <c r="A71" s="25">
        <v>61</v>
      </c>
      <c r="B71" s="8" t="s">
        <v>299</v>
      </c>
      <c r="C71" s="4" t="s">
        <v>300</v>
      </c>
      <c r="D71" s="4" t="s">
        <v>301</v>
      </c>
      <c r="E71" s="3" t="s">
        <v>397</v>
      </c>
      <c r="F71" s="4" t="s">
        <v>303</v>
      </c>
      <c r="G71" s="18"/>
      <c r="H71" s="4"/>
      <c r="I71" s="4"/>
      <c r="J71" s="4" t="s">
        <v>303</v>
      </c>
      <c r="K71" s="18"/>
      <c r="L71" s="4" t="s">
        <v>303</v>
      </c>
      <c r="M71" s="21"/>
      <c r="N71" s="4" t="s">
        <v>303</v>
      </c>
      <c r="O71" s="21"/>
      <c r="P71" s="4" t="s">
        <v>303</v>
      </c>
      <c r="Q71" s="21"/>
      <c r="R71" s="22">
        <f t="shared" si="0"/>
        <v>0</v>
      </c>
    </row>
    <row r="72" spans="1:18" ht="30" customHeight="1" x14ac:dyDescent="0.25">
      <c r="A72" s="25">
        <v>62</v>
      </c>
      <c r="B72" s="13" t="s">
        <v>304</v>
      </c>
      <c r="C72" s="4" t="s">
        <v>305</v>
      </c>
      <c r="D72" s="4" t="s">
        <v>306</v>
      </c>
      <c r="E72" s="4" t="s">
        <v>307</v>
      </c>
      <c r="F72" s="4"/>
      <c r="G72" s="20">
        <v>150000</v>
      </c>
      <c r="H72" s="9"/>
      <c r="I72" s="9"/>
      <c r="J72" s="9"/>
      <c r="K72" s="20">
        <v>150000</v>
      </c>
      <c r="L72" s="10"/>
      <c r="M72" s="20">
        <v>150000</v>
      </c>
      <c r="N72" s="9"/>
      <c r="O72" s="20">
        <v>150000</v>
      </c>
      <c r="P72" s="9"/>
      <c r="Q72" s="20">
        <v>150000</v>
      </c>
      <c r="R72" s="22">
        <f t="shared" si="0"/>
        <v>750000</v>
      </c>
    </row>
    <row r="73" spans="1:18" ht="30" customHeight="1" x14ac:dyDescent="0.25">
      <c r="A73" s="25">
        <v>63</v>
      </c>
      <c r="B73" s="8" t="s">
        <v>304</v>
      </c>
      <c r="C73" s="4" t="s">
        <v>43</v>
      </c>
      <c r="D73" s="4" t="s">
        <v>308</v>
      </c>
      <c r="E73" s="4" t="s">
        <v>309</v>
      </c>
      <c r="F73" s="4" t="s">
        <v>310</v>
      </c>
      <c r="G73" s="18"/>
      <c r="H73" s="4"/>
      <c r="I73" s="4"/>
      <c r="J73" s="4" t="s">
        <v>310</v>
      </c>
      <c r="K73" s="21"/>
      <c r="L73" s="4" t="s">
        <v>310</v>
      </c>
      <c r="M73" s="21"/>
      <c r="N73" s="4" t="s">
        <v>310</v>
      </c>
      <c r="O73" s="21"/>
      <c r="P73" s="4" t="s">
        <v>310</v>
      </c>
      <c r="Q73" s="20">
        <v>0</v>
      </c>
      <c r="R73" s="22">
        <f t="shared" si="0"/>
        <v>0</v>
      </c>
    </row>
    <row r="74" spans="1:18" ht="30" customHeight="1" x14ac:dyDescent="0.25">
      <c r="A74" s="25">
        <v>64</v>
      </c>
      <c r="B74" s="15" t="s">
        <v>311</v>
      </c>
      <c r="C74" s="4" t="s">
        <v>312</v>
      </c>
      <c r="D74" s="4" t="s">
        <v>313</v>
      </c>
      <c r="E74" s="3" t="s">
        <v>398</v>
      </c>
      <c r="F74" s="3"/>
      <c r="G74" s="20">
        <v>10000</v>
      </c>
      <c r="H74" s="9"/>
      <c r="I74" s="9"/>
      <c r="J74" s="9"/>
      <c r="K74" s="20">
        <v>10000</v>
      </c>
      <c r="L74" s="10"/>
      <c r="M74" s="20">
        <v>10000</v>
      </c>
      <c r="N74" s="9"/>
      <c r="O74" s="20">
        <v>10000</v>
      </c>
      <c r="P74" s="9"/>
      <c r="Q74" s="20">
        <v>10000</v>
      </c>
      <c r="R74" s="22">
        <f t="shared" si="0"/>
        <v>50000</v>
      </c>
    </row>
    <row r="75" spans="1:18" ht="30" customHeight="1" x14ac:dyDescent="0.25">
      <c r="A75" s="25">
        <v>65</v>
      </c>
      <c r="B75" s="15" t="s">
        <v>315</v>
      </c>
      <c r="C75" s="4" t="s">
        <v>316</v>
      </c>
      <c r="D75" s="4" t="s">
        <v>317</v>
      </c>
      <c r="E75" s="4" t="s">
        <v>318</v>
      </c>
      <c r="F75" s="4"/>
      <c r="G75" s="20">
        <v>20000</v>
      </c>
      <c r="H75" s="9"/>
      <c r="I75" s="9"/>
      <c r="J75" s="9"/>
      <c r="K75" s="20">
        <v>50000</v>
      </c>
      <c r="L75" s="10"/>
      <c r="M75" s="20">
        <v>50000</v>
      </c>
      <c r="N75" s="11"/>
      <c r="O75" s="20">
        <v>0</v>
      </c>
      <c r="P75" s="11"/>
      <c r="Q75" s="20">
        <v>0</v>
      </c>
      <c r="R75" s="22">
        <f t="shared" si="0"/>
        <v>120000</v>
      </c>
    </row>
    <row r="76" spans="1:18" ht="30" customHeight="1" x14ac:dyDescent="0.25">
      <c r="A76" s="25">
        <v>66</v>
      </c>
      <c r="B76" s="8" t="s">
        <v>319</v>
      </c>
      <c r="C76" s="4" t="s">
        <v>320</v>
      </c>
      <c r="D76" s="3" t="s">
        <v>321</v>
      </c>
      <c r="E76" s="4" t="s">
        <v>322</v>
      </c>
      <c r="F76" s="4"/>
      <c r="G76" s="20">
        <v>12000</v>
      </c>
      <c r="H76" s="9"/>
      <c r="I76" s="9"/>
      <c r="J76" s="9"/>
      <c r="K76" s="20">
        <v>12000</v>
      </c>
      <c r="L76" s="10"/>
      <c r="M76" s="20">
        <v>12000</v>
      </c>
      <c r="N76" s="9"/>
      <c r="O76" s="20">
        <v>12000</v>
      </c>
      <c r="P76" s="9"/>
      <c r="Q76" s="20">
        <v>12000</v>
      </c>
      <c r="R76" s="22">
        <f t="shared" si="0"/>
        <v>60000</v>
      </c>
    </row>
    <row r="77" spans="1:18" ht="14.4" thickBot="1" x14ac:dyDescent="0.3">
      <c r="A77" s="45" t="s">
        <v>323</v>
      </c>
      <c r="B77" s="67"/>
      <c r="C77" s="65"/>
      <c r="D77" s="65"/>
      <c r="E77" s="65"/>
      <c r="F77" s="65"/>
      <c r="G77" s="68"/>
      <c r="H77" s="65"/>
      <c r="I77" s="65"/>
      <c r="J77" s="65"/>
      <c r="K77" s="68"/>
      <c r="L77" s="65"/>
      <c r="M77" s="68"/>
      <c r="N77" s="65"/>
      <c r="O77" s="68"/>
      <c r="P77" s="65"/>
      <c r="Q77" s="68"/>
      <c r="R77" s="68"/>
    </row>
    <row r="78" spans="1:18" ht="15" thickTop="1" x14ac:dyDescent="0.25">
      <c r="A78" s="66" t="s">
        <v>324</v>
      </c>
      <c r="B78" s="69"/>
      <c r="C78" s="70"/>
      <c r="D78" s="70"/>
      <c r="E78" s="70"/>
      <c r="F78" s="70"/>
      <c r="G78" s="71"/>
      <c r="H78" s="70"/>
      <c r="I78" s="70"/>
      <c r="J78" s="70"/>
      <c r="K78" s="71"/>
      <c r="L78" s="70"/>
      <c r="M78" s="71"/>
      <c r="N78" s="70"/>
      <c r="O78" s="71"/>
      <c r="P78" s="70"/>
      <c r="Q78" s="71"/>
      <c r="R78" s="71"/>
    </row>
    <row r="80" spans="1:18" x14ac:dyDescent="0.25">
      <c r="B80" s="31" t="s">
        <v>325</v>
      </c>
    </row>
    <row r="81" spans="2:2" x14ac:dyDescent="0.25">
      <c r="B81" s="1" t="s">
        <v>326</v>
      </c>
    </row>
    <row r="82" spans="2:2" x14ac:dyDescent="0.25">
      <c r="B82" s="1" t="s">
        <v>329</v>
      </c>
    </row>
    <row r="83" spans="2:2" x14ac:dyDescent="0.25">
      <c r="B83" s="1" t="s">
        <v>331</v>
      </c>
    </row>
    <row r="84" spans="2:2" x14ac:dyDescent="0.25">
      <c r="B84" s="1" t="s">
        <v>333</v>
      </c>
    </row>
    <row r="85" spans="2:2" x14ac:dyDescent="0.25">
      <c r="B85" s="1" t="s">
        <v>327</v>
      </c>
    </row>
    <row r="86" spans="2:2" x14ac:dyDescent="0.25">
      <c r="B86" s="1" t="s">
        <v>330</v>
      </c>
    </row>
    <row r="87" spans="2:2" x14ac:dyDescent="0.25">
      <c r="B87" s="1" t="s">
        <v>332</v>
      </c>
    </row>
    <row r="88" spans="2:2" x14ac:dyDescent="0.25">
      <c r="B88" s="1" t="s">
        <v>334</v>
      </c>
    </row>
    <row r="89" spans="2:2" x14ac:dyDescent="0.25">
      <c r="B89" s="1" t="s">
        <v>328</v>
      </c>
    </row>
  </sheetData>
  <hyperlinks>
    <hyperlink ref="C5" location="'Table 1'!Z2" display="bookmark21" xr:uid="{00000000-0004-0000-0000-000002000000}"/>
    <hyperlink ref="C6" location="'Table 1'!W2" display="bookmark16" xr:uid="{00000000-0004-0000-0000-000003000000}"/>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5FFFEF8AEFA5408502397BE650EF69" ma:contentTypeVersion="19" ma:contentTypeDescription="Create a new document." ma:contentTypeScope="" ma:versionID="947e08a2aa7911d5dc8bc1e77b996ec3">
  <xsd:schema xmlns:xsd="http://www.w3.org/2001/XMLSchema" xmlns:xs="http://www.w3.org/2001/XMLSchema" xmlns:p="http://schemas.microsoft.com/office/2006/metadata/properties" xmlns:ns2="32e1cd6d-f405-47f0-b594-0fecee3990ff" xmlns:ns3="1845b42b-46f0-43ff-bb0f-71f5d23a8007" targetNamespace="http://schemas.microsoft.com/office/2006/metadata/properties" ma:root="true" ma:fieldsID="04d68e0670c875a1b601c156b3d04cf4" ns2:_="" ns3:_="">
    <xsd:import namespace="32e1cd6d-f405-47f0-b594-0fecee3990ff"/>
    <xsd:import namespace="1845b42b-46f0-43ff-bb0f-71f5d23a80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2:Thumbnail" minOccurs="0"/>
                <xsd:element ref="ns2:lcf76f155ced4ddcb4097134ff3c332f" minOccurs="0"/>
                <xsd:element ref="ns3:TaxCatchAll" minOccurs="0"/>
                <xsd:element ref="ns2: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e1cd6d-f405-47f0-b594-0fecee399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humbnail" ma:index="20" nillable="true" ma:displayName="Thumbnail" ma:format="Thumbnail" ma:internalName="Thumbnail">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fa845b9-8506-44e3-8f7d-db028ad55973" ma:termSetId="09814cd3-568e-fe90-9814-8d621ff8fb84" ma:anchorId="fba54fb3-c3e1-fe81-a776-ca4b69148c4d" ma:open="true" ma:isKeyword="false">
      <xsd:complexType>
        <xsd:sequence>
          <xsd:element ref="pc:Terms" minOccurs="0" maxOccurs="1"/>
        </xsd:sequence>
      </xsd:complexType>
    </xsd:element>
    <xsd:element name="thumbnails" ma:index="2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45b42b-46f0-43ff-bb0f-71f5d23a80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0e3e3d-5b65-436c-8e6b-f0351749043b}" ma:internalName="TaxCatchAll" ma:showField="CatchAllData" ma:web="1845b42b-46f0-43ff-bb0f-71f5d23a80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umbnail xmlns="32e1cd6d-f405-47f0-b594-0fecee3990ff" xsi:nil="true"/>
    <lcf76f155ced4ddcb4097134ff3c332f xmlns="32e1cd6d-f405-47f0-b594-0fecee3990ff">
      <Terms xmlns="http://schemas.microsoft.com/office/infopath/2007/PartnerControls"/>
    </lcf76f155ced4ddcb4097134ff3c332f>
    <TaxCatchAll xmlns="1845b42b-46f0-43ff-bb0f-71f5d23a8007" xsi:nil="true"/>
    <thumbnails xmlns="32e1cd6d-f405-47f0-b594-0fecee3990ff">
      <Url xsi:nil="true"/>
      <Description xsi:nil="true"/>
    </thumbnai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50EE81-E5DB-4A8E-8399-F6F46F36FD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e1cd6d-f405-47f0-b594-0fecee3990ff"/>
    <ds:schemaRef ds:uri="1845b42b-46f0-43ff-bb0f-71f5d23a8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578D21-0EE8-453D-A55C-5958B93A9539}">
  <ds:schemaRefs>
    <ds:schemaRef ds:uri="http://schemas.microsoft.com/office/2006/metadata/properties"/>
    <ds:schemaRef ds:uri="http://schemas.microsoft.com/office/infopath/2007/PartnerControls"/>
    <ds:schemaRef ds:uri="32e1cd6d-f405-47f0-b594-0fecee3990ff"/>
    <ds:schemaRef ds:uri="1845b42b-46f0-43ff-bb0f-71f5d23a8007"/>
  </ds:schemaRefs>
</ds:datastoreItem>
</file>

<file path=customXml/itemProps3.xml><?xml version="1.0" encoding="utf-8"?>
<ds:datastoreItem xmlns:ds="http://schemas.openxmlformats.org/officeDocument/2006/customXml" ds:itemID="{FC7D0338-34AA-4C91-B923-A1B0988330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2022 Outcomes</vt:lpstr>
      <vt:lpstr>2021 Outcomes</vt:lpstr>
      <vt:lpstr>Table 5-1 (Yr 1-2) WBIF Only</vt:lpstr>
      <vt:lpstr>Table 5-1 (10-Yr)</vt:lpstr>
      <vt:lpstr>'2021 Outcomes'!Print_Area</vt:lpstr>
      <vt:lpstr>'2022 Outcomes'!Print_Area</vt:lpstr>
      <vt:lpstr>'Table 5-1 (Yr 1-2) WBIF Only'!Print_Area</vt:lpstr>
      <vt:lpstr>'2021 Outcomes'!Print_Titles</vt:lpstr>
      <vt:lpstr>'2022 Outcomes'!Print_Titles</vt:lpstr>
      <vt:lpstr>'Table 5-1 (Yr 1-2) WBIF Only'!Print_Titles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Laura</cp:lastModifiedBy>
  <cp:revision/>
  <cp:lastPrinted>2022-07-27T14:39:08Z</cp:lastPrinted>
  <dcterms:created xsi:type="dcterms:W3CDTF">2021-03-19T14:13:01Z</dcterms:created>
  <dcterms:modified xsi:type="dcterms:W3CDTF">2023-04-13T13:21:18Z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0x010100845FFFEF8AEFA5408502397BE650EF69</vt:lpwstr>
  </property>
</Properties>
</file>