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etorg5408439-my.sharepoint.com/personal/mike_isensee_cmscwd_org/Documents/Desktop/"/>
    </mc:Choice>
  </mc:AlternateContent>
  <xr:revisionPtr revIDLastSave="2" documentId="8_{119F3F52-D2F6-42AB-BA0B-ED8CE0BC72CB}" xr6:coauthVersionLast="47" xr6:coauthVersionMax="47" xr10:uidLastSave="{AED3A502-E2B8-4986-870D-BC23EE41E61B}"/>
  <bookViews>
    <workbookView xWindow="-108" yWindow="-108" windowWidth="23256" windowHeight="12456" xr2:uid="{6331D433-821C-470D-A15E-110A5853461D}"/>
  </bookViews>
  <sheets>
    <sheet name="Addtl WBIF Request" sheetId="2" r:id="rId1"/>
    <sheet name="Scenario - No Soil Health Grant" sheetId="1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9" i="2" l="1"/>
  <c r="G8" i="2"/>
  <c r="G12" i="2"/>
  <c r="G4" i="2" l="1"/>
  <c r="G5" i="2"/>
  <c r="G6" i="2"/>
  <c r="G14" i="2"/>
  <c r="G7" i="2"/>
  <c r="G18" i="2"/>
  <c r="G17" i="2"/>
  <c r="G16" i="2"/>
  <c r="G15" i="2"/>
  <c r="G9" i="2"/>
  <c r="G3" i="2"/>
  <c r="F19" i="2"/>
  <c r="E4" i="1"/>
  <c r="E3" i="1"/>
  <c r="I13" i="1"/>
  <c r="G12" i="1"/>
  <c r="G10" i="1"/>
  <c r="G7" i="1"/>
  <c r="G3" i="1"/>
  <c r="D29" i="1"/>
  <c r="D28" i="1"/>
  <c r="G13" i="1"/>
  <c r="F29" i="1"/>
  <c r="F30" i="1"/>
  <c r="F28" i="1"/>
  <c r="D27" i="1"/>
  <c r="D8" i="1"/>
  <c r="F8" i="1"/>
  <c r="F4" i="1"/>
  <c r="F5" i="1"/>
  <c r="F6" i="1"/>
  <c r="F7" i="1"/>
  <c r="F9" i="1"/>
  <c r="F10" i="1"/>
  <c r="F11" i="1"/>
  <c r="F12" i="1"/>
  <c r="F3" i="1"/>
  <c r="D14" i="1"/>
  <c r="E14" i="1"/>
  <c r="E13" i="1"/>
  <c r="E19" i="2"/>
  <c r="E15" i="1"/>
  <c r="F14" i="1"/>
  <c r="F27" i="1"/>
  <c r="D13" i="1"/>
  <c r="D15" i="1"/>
  <c r="F13" i="1"/>
  <c r="F15" i="1"/>
  <c r="H12" i="1"/>
  <c r="H10" i="1"/>
  <c r="H7" i="1"/>
  <c r="H3" i="1"/>
  <c r="H13" i="1"/>
  <c r="G13" i="2" l="1"/>
  <c r="G19" i="2" s="1"/>
</calcChain>
</file>

<file path=xl/sharedStrings.xml><?xml version="1.0" encoding="utf-8"?>
<sst xmlns="http://schemas.openxmlformats.org/spreadsheetml/2006/main" count="81" uniqueCount="58">
  <si>
    <t>Activity #</t>
  </si>
  <si>
    <t>Activity Name</t>
  </si>
  <si>
    <t>Grant</t>
  </si>
  <si>
    <t>Match</t>
  </si>
  <si>
    <t>Total</t>
  </si>
  <si>
    <t>Structural Ag BMP Implementation</t>
  </si>
  <si>
    <t>Structural Urban BMP Implementation</t>
  </si>
  <si>
    <t>Non-Structural Ag/Urban Implementation</t>
  </si>
  <si>
    <t>Shared Services Education</t>
  </si>
  <si>
    <t>Technical/Engineering</t>
  </si>
  <si>
    <t>Internal Analyses</t>
  </si>
  <si>
    <t>Targeting Analyses</t>
  </si>
  <si>
    <t>Comment</t>
  </si>
  <si>
    <t>Increase from FY21 by 3%</t>
  </si>
  <si>
    <t>Education Materials/Equipment</t>
  </si>
  <si>
    <t>Latest estimate?</t>
  </si>
  <si>
    <t>MIDS Adoption Initiative - Contracted Services</t>
  </si>
  <si>
    <t>??</t>
  </si>
  <si>
    <t>Activity 6 Breakout</t>
  </si>
  <si>
    <t>TOTAL</t>
  </si>
  <si>
    <t>CWMP Percentage 
(pg 16)</t>
  </si>
  <si>
    <t>Sum check</t>
  </si>
  <si>
    <t>Difference</t>
  </si>
  <si>
    <t>Draft Percentage of Grant Budget</t>
  </si>
  <si>
    <t>Metro</t>
  </si>
  <si>
    <t>Basin Wide</t>
  </si>
  <si>
    <t>Combined Total</t>
  </si>
  <si>
    <t>Grant Agreement Approved</t>
  </si>
  <si>
    <t>Grant Agreement Expires</t>
  </si>
  <si>
    <t>Grant Funds by CWMP Category</t>
  </si>
  <si>
    <t>Shared Services Education (see breakout below)</t>
  </si>
  <si>
    <r>
      <t>Basin Ag</t>
    </r>
    <r>
      <rPr>
        <sz val="8"/>
        <rFont val="Calibri"/>
        <family val="2"/>
        <scheme val="minor"/>
      </rPr>
      <t> </t>
    </r>
    <r>
      <rPr>
        <sz val="11"/>
        <rFont val="Calibri"/>
        <family val="2"/>
        <scheme val="minor"/>
      </rPr>
      <t xml:space="preserve"> Outreach Program (Sep '23 thru June '25)</t>
    </r>
  </si>
  <si>
    <t>Educator Compensation (half time, Mar '23 thru June '25)</t>
  </si>
  <si>
    <t>Administration/Coordination (Sep '23 thru Sep '25)</t>
  </si>
  <si>
    <t xml:space="preserve">Wetland Restoration Implementation </t>
  </si>
  <si>
    <t>FY23 WBIF Budget (No Soil Health Grant)</t>
  </si>
  <si>
    <t>Partner Request Template for Additional WBIF Dollars</t>
  </si>
  <si>
    <t>Additional Project Details (Optional)</t>
  </si>
  <si>
    <r>
      <t>Basin Ag</t>
    </r>
    <r>
      <rPr>
        <sz val="8"/>
        <rFont val="Calibri"/>
        <family val="2"/>
        <scheme val="minor"/>
      </rPr>
      <t> </t>
    </r>
    <r>
      <rPr>
        <sz val="11"/>
        <rFont val="Calibri"/>
        <family val="2"/>
        <scheme val="minor"/>
      </rPr>
      <t xml:space="preserve"> Outreach Program</t>
    </r>
  </si>
  <si>
    <t xml:space="preserve">Administration/Coordination </t>
  </si>
  <si>
    <t>Grant Dollars Requested For Your Org.</t>
  </si>
  <si>
    <t>Match Your Org. Will Provide</t>
  </si>
  <si>
    <t>Bliss Addition Stormwater Quality Improvement Project Big Marine Lake</t>
  </si>
  <si>
    <t>Panorama/133rd Water Quality Improvement Project Big Carnelian Lake</t>
  </si>
  <si>
    <t>Scandia and Marine on St. Croix Street Sweeper</t>
  </si>
  <si>
    <t>North Washington County and South Chisago County No Till Drill</t>
  </si>
  <si>
    <t>Mill Stream Restoration Constrution Documents</t>
  </si>
  <si>
    <t>Shoreline Shared Educator North Washington and Chisago Chain of Lakes</t>
  </si>
  <si>
    <t>Goose Lake Internal Load Evaluation</t>
  </si>
  <si>
    <t>Big Carnelian Lake Water Quality Improvement Projects Phase II</t>
  </si>
  <si>
    <t>Big Marine Lake Water Quality Improvements Phase II (in conjunction with Scandia Street) 2 IESFs, 1 Bioretention Baisn, 1 Wetland Restoration</t>
  </si>
  <si>
    <t>Spring Creek Stormwater Improvement Project</t>
  </si>
  <si>
    <t>Willow Brooke Stormwater Improvement Project</t>
  </si>
  <si>
    <t xml:space="preserve">Agricultural Technical Assistance Technician </t>
  </si>
  <si>
    <t>Willow Brooke Stormwater Improvement Project (treating Highway 95 runoff)</t>
  </si>
  <si>
    <t>CWF Award</t>
  </si>
  <si>
    <t>Alternate Amount</t>
  </si>
  <si>
    <t>Prioritization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</si>
</sst>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4472C4"/>
      <name val="Calibri"/>
      <family val="2"/>
      <scheme val="minor"/>
    </font>
    <font>
      <sz val="11"/>
      <color rgb="FF548235"/>
      <name val="Calibri"/>
      <family val="2"/>
      <scheme val="minor"/>
    </font>
    <font>
      <sz val="11"/>
      <color rgb="FFC65911"/>
      <name val="Calibri"/>
      <family val="2"/>
      <scheme val="minor"/>
    </font>
    <font>
      <sz val="11"/>
      <color rgb="FFBF8F11"/>
      <name val="Calibri"/>
      <family val="2"/>
      <scheme val="minor"/>
    </font>
    <font>
      <u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472C4"/>
        <bgColor indexed="64"/>
      </patternFill>
    </fill>
    <fill>
      <patternFill patternType="solid">
        <fgColor rgb="FF548235"/>
        <bgColor indexed="64"/>
      </patternFill>
    </fill>
    <fill>
      <patternFill patternType="solid">
        <fgColor rgb="FFC65911"/>
        <bgColor indexed="64"/>
      </patternFill>
    </fill>
    <fill>
      <patternFill patternType="solid">
        <fgColor rgb="FFBF8F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1" fillId="0" borderId="1" xfId="0" applyNumberFormat="1" applyFont="1" applyBorder="1"/>
    <xf numFmtId="0" fontId="2" fillId="0" borderId="2" xfId="0" applyFont="1" applyBorder="1" applyAlignment="1">
      <alignment horizontal="left" vertical="center" wrapText="1" indent="2"/>
    </xf>
    <xf numFmtId="164" fontId="0" fillId="0" borderId="1" xfId="0" applyNumberFormat="1" applyBorder="1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 wrapText="1"/>
    </xf>
    <xf numFmtId="164" fontId="0" fillId="0" borderId="1" xfId="0" applyNumberFormat="1" applyBorder="1" applyAlignment="1">
      <alignment vertical="center"/>
    </xf>
    <xf numFmtId="164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44" fontId="0" fillId="0" borderId="0" xfId="0" applyNumberFormat="1"/>
    <xf numFmtId="14" fontId="0" fillId="0" borderId="0" xfId="0" applyNumberFormat="1"/>
    <xf numFmtId="7" fontId="0" fillId="0" borderId="0" xfId="0" applyNumberFormat="1"/>
    <xf numFmtId="0" fontId="2" fillId="0" borderId="6" xfId="0" applyFont="1" applyBorder="1" applyAlignment="1">
      <alignment horizontal="right" vertical="center"/>
    </xf>
    <xf numFmtId="7" fontId="0" fillId="0" borderId="6" xfId="0" applyNumberFormat="1" applyBorder="1"/>
    <xf numFmtId="164" fontId="8" fillId="0" borderId="1" xfId="0" applyNumberFormat="1" applyFont="1" applyBorder="1" applyAlignment="1">
      <alignment horizontal="right" vertical="center"/>
    </xf>
    <xf numFmtId="9" fontId="8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9" fontId="0" fillId="0" borderId="1" xfId="0" applyNumberFormat="1" applyBorder="1" applyAlignment="1">
      <alignment horizontal="right" vertical="center"/>
    </xf>
    <xf numFmtId="164" fontId="9" fillId="0" borderId="1" xfId="0" applyNumberFormat="1" applyFont="1" applyBorder="1"/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9" fontId="5" fillId="0" borderId="3" xfId="0" applyNumberFormat="1" applyFont="1" applyBorder="1" applyAlignment="1">
      <alignment horizontal="right" vertical="center"/>
    </xf>
    <xf numFmtId="9" fontId="5" fillId="0" borderId="4" xfId="0" applyNumberFormat="1" applyFont="1" applyBorder="1" applyAlignment="1">
      <alignment horizontal="right" vertical="center"/>
    </xf>
    <xf numFmtId="9" fontId="5" fillId="0" borderId="5" xfId="0" applyNumberFormat="1" applyFont="1" applyBorder="1" applyAlignment="1">
      <alignment horizontal="right" vertical="center"/>
    </xf>
    <xf numFmtId="9" fontId="6" fillId="0" borderId="3" xfId="0" applyNumberFormat="1" applyFont="1" applyBorder="1" applyAlignment="1">
      <alignment horizontal="right" vertical="center"/>
    </xf>
    <xf numFmtId="9" fontId="6" fillId="0" borderId="4" xfId="0" applyNumberFormat="1" applyFont="1" applyBorder="1" applyAlignment="1">
      <alignment horizontal="right" vertical="center"/>
    </xf>
    <xf numFmtId="9" fontId="6" fillId="0" borderId="5" xfId="0" applyNumberFormat="1" applyFont="1" applyBorder="1" applyAlignment="1">
      <alignment horizontal="right" vertical="center"/>
    </xf>
    <xf numFmtId="9" fontId="7" fillId="0" borderId="3" xfId="0" applyNumberFormat="1" applyFont="1" applyBorder="1" applyAlignment="1">
      <alignment horizontal="right" vertical="center"/>
    </xf>
    <xf numFmtId="9" fontId="7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6" fillId="0" borderId="3" xfId="0" applyNumberFormat="1" applyFont="1" applyBorder="1" applyAlignment="1">
      <alignment horizontal="right" vertical="center"/>
    </xf>
    <xf numFmtId="164" fontId="7" fillId="0" borderId="3" xfId="0" applyNumberFormat="1" applyFont="1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164" fontId="2" fillId="0" borderId="1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F8F11"/>
      <color rgb="FFC65911"/>
      <color rgb="FF548235"/>
      <color rgb="FF44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58FDF-0F60-48A0-AB03-01F81154AB2D}">
  <dimension ref="A1:I23"/>
  <sheetViews>
    <sheetView tabSelected="1" zoomScale="145" zoomScaleNormal="145" workbookViewId="0">
      <pane xSplit="3" ySplit="2" topLeftCell="E3" activePane="bottomRight" state="frozen"/>
      <selection pane="topRight" activeCell="D1" sqref="D1"/>
      <selection pane="bottomLeft" activeCell="A3" sqref="A3"/>
      <selection pane="bottomRight" activeCell="I7" sqref="I5:I7"/>
    </sheetView>
  </sheetViews>
  <sheetFormatPr defaultRowHeight="14.4" x14ac:dyDescent="0.3"/>
  <cols>
    <col min="1" max="1" width="4.21875" customWidth="1"/>
    <col min="2" max="2" width="8.44140625" customWidth="1"/>
    <col min="3" max="3" width="33.21875" customWidth="1"/>
    <col min="4" max="4" width="36.6640625" customWidth="1"/>
    <col min="5" max="7" width="14.5546875" customWidth="1"/>
    <col min="8" max="8" width="13.6640625" style="51" customWidth="1"/>
    <col min="9" max="9" width="17.33203125" customWidth="1"/>
  </cols>
  <sheetData>
    <row r="1" spans="1:9" x14ac:dyDescent="0.3">
      <c r="A1" t="s">
        <v>36</v>
      </c>
    </row>
    <row r="2" spans="1:9" ht="43.2" x14ac:dyDescent="0.3">
      <c r="A2" s="17"/>
      <c r="B2" s="18" t="s">
        <v>0</v>
      </c>
      <c r="C2" s="17" t="s">
        <v>1</v>
      </c>
      <c r="D2" s="17" t="s">
        <v>37</v>
      </c>
      <c r="E2" s="18" t="s">
        <v>40</v>
      </c>
      <c r="F2" s="18" t="s">
        <v>41</v>
      </c>
      <c r="G2" s="17" t="s">
        <v>4</v>
      </c>
      <c r="H2" s="50" t="s">
        <v>57</v>
      </c>
      <c r="I2" s="50" t="s">
        <v>56</v>
      </c>
    </row>
    <row r="3" spans="1:9" s="12" customFormat="1" ht="31.8" customHeight="1" x14ac:dyDescent="0.3">
      <c r="A3" s="2"/>
      <c r="B3" s="3">
        <v>2</v>
      </c>
      <c r="C3" s="4" t="s">
        <v>6</v>
      </c>
      <c r="D3" s="4" t="s">
        <v>43</v>
      </c>
      <c r="E3" s="52">
        <v>330000</v>
      </c>
      <c r="F3" s="15">
        <v>90000</v>
      </c>
      <c r="G3" s="15">
        <f t="shared" ref="G3:G6" si="0">SUM(E3:F3)</f>
        <v>420000</v>
      </c>
      <c r="H3" s="17">
        <v>1</v>
      </c>
      <c r="I3" s="52">
        <v>150000</v>
      </c>
    </row>
    <row r="4" spans="1:9" s="12" customFormat="1" ht="36" customHeight="1" x14ac:dyDescent="0.3">
      <c r="A4" s="2"/>
      <c r="B4" s="3">
        <v>2</v>
      </c>
      <c r="C4" s="4" t="s">
        <v>6</v>
      </c>
      <c r="D4" s="4" t="s">
        <v>42</v>
      </c>
      <c r="E4" s="52">
        <v>280000</v>
      </c>
      <c r="F4" s="15">
        <v>28000</v>
      </c>
      <c r="G4" s="15">
        <f t="shared" si="0"/>
        <v>308000</v>
      </c>
      <c r="H4" s="17">
        <v>3</v>
      </c>
      <c r="I4" s="52">
        <v>50000</v>
      </c>
    </row>
    <row r="5" spans="1:9" s="12" customFormat="1" ht="38.4" customHeight="1" x14ac:dyDescent="0.3">
      <c r="A5" s="2"/>
      <c r="B5" s="3">
        <v>2</v>
      </c>
      <c r="C5" s="4" t="s">
        <v>6</v>
      </c>
      <c r="D5" s="4" t="s">
        <v>49</v>
      </c>
      <c r="E5" s="52">
        <v>200000</v>
      </c>
      <c r="F5" s="15">
        <v>20000</v>
      </c>
      <c r="G5" s="15">
        <f t="shared" si="0"/>
        <v>220000</v>
      </c>
      <c r="H5" s="17" t="s">
        <v>55</v>
      </c>
      <c r="I5" s="13"/>
    </row>
    <row r="6" spans="1:9" s="12" customFormat="1" ht="38.4" customHeight="1" x14ac:dyDescent="0.3">
      <c r="A6" s="2"/>
      <c r="B6" s="3">
        <v>2</v>
      </c>
      <c r="C6" s="4" t="s">
        <v>6</v>
      </c>
      <c r="D6" s="4" t="s">
        <v>51</v>
      </c>
      <c r="E6" s="52">
        <v>200000</v>
      </c>
      <c r="F6" s="15">
        <v>20000</v>
      </c>
      <c r="G6" s="15">
        <f t="shared" si="0"/>
        <v>220000</v>
      </c>
      <c r="H6" s="17">
        <v>6</v>
      </c>
      <c r="I6" s="13"/>
    </row>
    <row r="7" spans="1:9" s="12" customFormat="1" ht="58.8" customHeight="1" x14ac:dyDescent="0.3">
      <c r="A7" s="2"/>
      <c r="B7" s="3">
        <v>2</v>
      </c>
      <c r="C7" s="4" t="s">
        <v>6</v>
      </c>
      <c r="D7" s="4" t="s">
        <v>50</v>
      </c>
      <c r="E7" s="52">
        <v>420000</v>
      </c>
      <c r="F7" s="15">
        <v>42000</v>
      </c>
      <c r="G7" s="15">
        <f>SUM(E7:F7)</f>
        <v>462000</v>
      </c>
      <c r="H7" s="17">
        <v>7</v>
      </c>
      <c r="I7" s="13"/>
    </row>
    <row r="8" spans="1:9" s="12" customFormat="1" ht="58.8" customHeight="1" x14ac:dyDescent="0.3">
      <c r="A8" s="2"/>
      <c r="B8" s="3">
        <v>2</v>
      </c>
      <c r="C8" s="4" t="s">
        <v>6</v>
      </c>
      <c r="D8" s="4" t="s">
        <v>54</v>
      </c>
      <c r="E8" s="52">
        <v>390000</v>
      </c>
      <c r="F8" s="15">
        <v>39000</v>
      </c>
      <c r="G8" s="15">
        <f>SUM(E8:F8)</f>
        <v>429000</v>
      </c>
      <c r="H8" s="17">
        <v>12</v>
      </c>
      <c r="I8" s="13"/>
    </row>
    <row r="9" spans="1:9" s="12" customFormat="1" ht="29.4" customHeight="1" x14ac:dyDescent="0.3">
      <c r="A9" s="2"/>
      <c r="B9" s="3">
        <v>3</v>
      </c>
      <c r="C9" s="4" t="s">
        <v>7</v>
      </c>
      <c r="D9" s="4" t="s">
        <v>44</v>
      </c>
      <c r="E9" s="52">
        <v>375000</v>
      </c>
      <c r="F9" s="15">
        <v>0</v>
      </c>
      <c r="G9" s="15">
        <f>SUM(E9:F9)</f>
        <v>375000</v>
      </c>
      <c r="H9" s="17">
        <v>8</v>
      </c>
      <c r="I9" s="13"/>
    </row>
    <row r="10" spans="1:9" s="12" customFormat="1" ht="29.4" customHeight="1" x14ac:dyDescent="0.3">
      <c r="A10" s="2"/>
      <c r="B10" s="3">
        <v>3</v>
      </c>
      <c r="C10" s="4" t="s">
        <v>7</v>
      </c>
      <c r="D10" s="4" t="s">
        <v>45</v>
      </c>
      <c r="E10" s="52">
        <v>40000</v>
      </c>
      <c r="F10" s="15">
        <v>0</v>
      </c>
      <c r="G10" s="15">
        <v>40000</v>
      </c>
      <c r="H10" s="17">
        <v>9</v>
      </c>
      <c r="I10" s="13"/>
    </row>
    <row r="11" spans="1:9" s="12" customFormat="1" ht="29.4" customHeight="1" x14ac:dyDescent="0.3">
      <c r="A11" s="2"/>
      <c r="B11" s="3">
        <v>4</v>
      </c>
      <c r="C11" s="4" t="s">
        <v>34</v>
      </c>
      <c r="E11" s="15"/>
      <c r="F11" s="15"/>
      <c r="G11" s="15"/>
      <c r="H11" s="17"/>
      <c r="I11" s="13"/>
    </row>
    <row r="12" spans="1:9" s="12" customFormat="1" ht="29.4" customHeight="1" x14ac:dyDescent="0.3">
      <c r="A12" s="5"/>
      <c r="B12" s="3">
        <v>5</v>
      </c>
      <c r="C12" s="4" t="s">
        <v>38</v>
      </c>
      <c r="D12" s="4" t="s">
        <v>53</v>
      </c>
      <c r="E12" s="15">
        <v>150000</v>
      </c>
      <c r="F12" s="15">
        <v>0</v>
      </c>
      <c r="G12" s="15">
        <f t="shared" ref="G12:G18" si="1">SUM(E12:F12)</f>
        <v>150000</v>
      </c>
      <c r="H12" s="17">
        <v>10</v>
      </c>
      <c r="I12" s="13"/>
    </row>
    <row r="13" spans="1:9" s="12" customFormat="1" ht="29.4" customHeight="1" x14ac:dyDescent="0.3">
      <c r="A13" s="5"/>
      <c r="B13" s="3">
        <v>6</v>
      </c>
      <c r="C13" s="4" t="s">
        <v>8</v>
      </c>
      <c r="D13" s="4" t="s">
        <v>47</v>
      </c>
      <c r="E13" s="15">
        <v>150000</v>
      </c>
      <c r="F13" s="15">
        <v>5000</v>
      </c>
      <c r="G13" s="15">
        <f t="shared" si="1"/>
        <v>155000</v>
      </c>
      <c r="H13" s="17">
        <v>11</v>
      </c>
      <c r="I13" s="13"/>
    </row>
    <row r="14" spans="1:9" s="12" customFormat="1" ht="38.4" customHeight="1" x14ac:dyDescent="0.3">
      <c r="A14" s="5"/>
      <c r="B14" s="3">
        <v>7</v>
      </c>
      <c r="C14" s="4" t="s">
        <v>9</v>
      </c>
      <c r="D14" s="4" t="s">
        <v>52</v>
      </c>
      <c r="E14" s="52">
        <v>36000</v>
      </c>
      <c r="F14" s="15">
        <v>5000</v>
      </c>
      <c r="G14" s="15">
        <f t="shared" si="1"/>
        <v>41000</v>
      </c>
      <c r="H14" s="17">
        <v>4</v>
      </c>
      <c r="I14" s="52">
        <v>36000</v>
      </c>
    </row>
    <row r="15" spans="1:9" s="12" customFormat="1" ht="29.4" customHeight="1" x14ac:dyDescent="0.3">
      <c r="A15" s="5"/>
      <c r="B15" s="3">
        <v>7</v>
      </c>
      <c r="C15" s="4" t="s">
        <v>9</v>
      </c>
      <c r="D15" s="4" t="s">
        <v>46</v>
      </c>
      <c r="E15" s="15">
        <v>48500</v>
      </c>
      <c r="F15" s="15">
        <v>5000</v>
      </c>
      <c r="G15" s="15">
        <f t="shared" si="1"/>
        <v>53500</v>
      </c>
      <c r="H15" s="17">
        <v>2</v>
      </c>
      <c r="I15" s="52">
        <v>48000</v>
      </c>
    </row>
    <row r="16" spans="1:9" s="12" customFormat="1" ht="29.4" customHeight="1" x14ac:dyDescent="0.3">
      <c r="A16" s="6"/>
      <c r="B16" s="3">
        <v>8</v>
      </c>
      <c r="C16" s="4" t="s">
        <v>10</v>
      </c>
      <c r="D16" s="4" t="s">
        <v>48</v>
      </c>
      <c r="E16" s="15">
        <v>48700</v>
      </c>
      <c r="F16" s="15">
        <v>0</v>
      </c>
      <c r="G16" s="15">
        <f t="shared" si="1"/>
        <v>48700</v>
      </c>
      <c r="H16" s="17">
        <v>5</v>
      </c>
      <c r="I16" s="52">
        <v>48700</v>
      </c>
    </row>
    <row r="17" spans="1:9" s="12" customFormat="1" ht="29.4" customHeight="1" x14ac:dyDescent="0.3">
      <c r="A17" s="6"/>
      <c r="B17" s="3">
        <v>9</v>
      </c>
      <c r="C17" s="4" t="s">
        <v>11</v>
      </c>
      <c r="D17" s="4"/>
      <c r="E17" s="15"/>
      <c r="F17" s="15"/>
      <c r="G17" s="15">
        <f t="shared" si="1"/>
        <v>0</v>
      </c>
      <c r="H17" s="17"/>
      <c r="I17" s="13"/>
    </row>
    <row r="18" spans="1:9" s="12" customFormat="1" ht="29.4" customHeight="1" x14ac:dyDescent="0.3">
      <c r="A18" s="7"/>
      <c r="B18" s="3">
        <v>10</v>
      </c>
      <c r="C18" s="4" t="s">
        <v>39</v>
      </c>
      <c r="D18" s="4"/>
      <c r="E18" s="15"/>
      <c r="F18" s="15"/>
      <c r="G18" s="15">
        <f t="shared" si="1"/>
        <v>0</v>
      </c>
      <c r="H18" s="17"/>
      <c r="I18" s="13"/>
    </row>
    <row r="19" spans="1:9" s="12" customFormat="1" ht="29.4" customHeight="1" x14ac:dyDescent="0.3">
      <c r="A19" s="13"/>
      <c r="B19" s="13"/>
      <c r="C19" s="14" t="s">
        <v>19</v>
      </c>
      <c r="D19" s="14"/>
      <c r="E19" s="15">
        <f>SUM(E3:E18)</f>
        <v>2668200</v>
      </c>
      <c r="F19" s="15">
        <f>SUM(F3:F18)</f>
        <v>254000</v>
      </c>
      <c r="G19" s="15">
        <f>SUM(G3:G18)</f>
        <v>2922200</v>
      </c>
      <c r="H19" s="17"/>
      <c r="I19" s="15">
        <f>SUM(I3:I18)</f>
        <v>332700</v>
      </c>
    </row>
    <row r="20" spans="1:9" x14ac:dyDescent="0.3">
      <c r="C20" s="19"/>
      <c r="D20" s="32"/>
      <c r="E20" s="16"/>
      <c r="F20" s="16"/>
      <c r="G20" s="16"/>
    </row>
    <row r="21" spans="1:9" x14ac:dyDescent="0.3">
      <c r="C21" s="19"/>
      <c r="D21" s="32"/>
      <c r="E21" s="16"/>
      <c r="F21" s="16"/>
      <c r="G21" s="16"/>
    </row>
    <row r="23" spans="1:9" x14ac:dyDescent="0.3">
      <c r="C23" s="20"/>
      <c r="D23" s="20"/>
      <c r="F23" s="2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BB90B-1978-4057-9F25-744E03DD231F}">
  <dimension ref="A1:I30"/>
  <sheetViews>
    <sheetView zoomScale="145" zoomScaleNormal="145" workbookViewId="0">
      <selection activeCell="D21" sqref="D21"/>
    </sheetView>
  </sheetViews>
  <sheetFormatPr defaultRowHeight="14.4" x14ac:dyDescent="0.3"/>
  <cols>
    <col min="1" max="1" width="4.21875" customWidth="1"/>
    <col min="2" max="2" width="8.44140625" customWidth="1"/>
    <col min="3" max="3" width="54.6640625" customWidth="1"/>
    <col min="4" max="9" width="14.5546875" customWidth="1"/>
  </cols>
  <sheetData>
    <row r="1" spans="1:9" x14ac:dyDescent="0.3">
      <c r="A1" t="s">
        <v>35</v>
      </c>
    </row>
    <row r="2" spans="1:9" ht="43.2" x14ac:dyDescent="0.3">
      <c r="A2" s="17"/>
      <c r="B2" s="18" t="s">
        <v>0</v>
      </c>
      <c r="C2" s="17" t="s">
        <v>1</v>
      </c>
      <c r="D2" s="17" t="s">
        <v>2</v>
      </c>
      <c r="E2" s="17" t="s">
        <v>3</v>
      </c>
      <c r="F2" s="17" t="s">
        <v>4</v>
      </c>
      <c r="G2" s="18" t="s">
        <v>29</v>
      </c>
      <c r="H2" s="18" t="s">
        <v>23</v>
      </c>
      <c r="I2" s="18" t="s">
        <v>20</v>
      </c>
    </row>
    <row r="3" spans="1:9" x14ac:dyDescent="0.3">
      <c r="A3" s="2"/>
      <c r="B3" s="3">
        <v>1</v>
      </c>
      <c r="C3" s="4" t="s">
        <v>5</v>
      </c>
      <c r="D3" s="31">
        <v>120000</v>
      </c>
      <c r="E3" s="11">
        <f>75000/2</f>
        <v>37500</v>
      </c>
      <c r="F3" s="11">
        <f>SUM(D3:E3)</f>
        <v>157500</v>
      </c>
      <c r="G3" s="47">
        <f>SUM(D3:D6)</f>
        <v>600079</v>
      </c>
      <c r="H3" s="39">
        <f>SUM(D3:D6)/D13</f>
        <v>0.46933275143733788</v>
      </c>
      <c r="I3" s="39">
        <v>0.45</v>
      </c>
    </row>
    <row r="4" spans="1:9" x14ac:dyDescent="0.3">
      <c r="A4" s="2"/>
      <c r="B4" s="3">
        <v>2</v>
      </c>
      <c r="C4" s="4" t="s">
        <v>6</v>
      </c>
      <c r="D4" s="31">
        <v>120000</v>
      </c>
      <c r="E4" s="11">
        <f>75000/2</f>
        <v>37500</v>
      </c>
      <c r="F4" s="11">
        <f t="shared" ref="F4:F12" si="0">SUM(D4:E4)</f>
        <v>157500</v>
      </c>
      <c r="G4" s="40"/>
      <c r="H4" s="40"/>
      <c r="I4" s="40"/>
    </row>
    <row r="5" spans="1:9" x14ac:dyDescent="0.3">
      <c r="A5" s="2"/>
      <c r="B5" s="3">
        <v>3</v>
      </c>
      <c r="C5" s="4" t="s">
        <v>7</v>
      </c>
      <c r="D5" s="31">
        <v>140079</v>
      </c>
      <c r="E5" s="11"/>
      <c r="F5" s="11">
        <f t="shared" si="0"/>
        <v>140079</v>
      </c>
      <c r="G5" s="40"/>
      <c r="H5" s="40"/>
      <c r="I5" s="40"/>
    </row>
    <row r="6" spans="1:9" x14ac:dyDescent="0.3">
      <c r="A6" s="2"/>
      <c r="B6" s="3">
        <v>4</v>
      </c>
      <c r="C6" s="4" t="s">
        <v>34</v>
      </c>
      <c r="D6" s="11">
        <v>220000</v>
      </c>
      <c r="E6" s="11">
        <v>50000</v>
      </c>
      <c r="F6" s="11">
        <f t="shared" si="0"/>
        <v>270000</v>
      </c>
      <c r="G6" s="41"/>
      <c r="H6" s="41"/>
      <c r="I6" s="41"/>
    </row>
    <row r="7" spans="1:9" x14ac:dyDescent="0.3">
      <c r="A7" s="5"/>
      <c r="B7" s="3">
        <v>5</v>
      </c>
      <c r="C7" s="4" t="s">
        <v>31</v>
      </c>
      <c r="D7" s="11">
        <v>225000</v>
      </c>
      <c r="E7" s="11">
        <v>2857.9</v>
      </c>
      <c r="F7" s="11">
        <f t="shared" si="0"/>
        <v>227857.9</v>
      </c>
      <c r="G7" s="48">
        <f>SUM(D7:D9)</f>
        <v>535500</v>
      </c>
      <c r="H7" s="42">
        <f>SUM(D7:D9)/D13</f>
        <v>0.41882433545365599</v>
      </c>
      <c r="I7" s="42">
        <v>0.25</v>
      </c>
    </row>
    <row r="8" spans="1:9" x14ac:dyDescent="0.3">
      <c r="A8" s="5"/>
      <c r="B8" s="3">
        <v>6</v>
      </c>
      <c r="C8" s="4" t="s">
        <v>30</v>
      </c>
      <c r="D8" s="11">
        <f>D27</f>
        <v>270500</v>
      </c>
      <c r="E8" s="11"/>
      <c r="F8" s="11">
        <f t="shared" si="0"/>
        <v>270500</v>
      </c>
      <c r="G8" s="43"/>
      <c r="H8" s="43"/>
      <c r="I8" s="43"/>
    </row>
    <row r="9" spans="1:9" x14ac:dyDescent="0.3">
      <c r="A9" s="5"/>
      <c r="B9" s="3">
        <v>7</v>
      </c>
      <c r="C9" s="4" t="s">
        <v>9</v>
      </c>
      <c r="D9" s="11">
        <v>40000</v>
      </c>
      <c r="E9" s="11"/>
      <c r="F9" s="11">
        <f t="shared" si="0"/>
        <v>40000</v>
      </c>
      <c r="G9" s="44"/>
      <c r="H9" s="44"/>
      <c r="I9" s="44"/>
    </row>
    <row r="10" spans="1:9" x14ac:dyDescent="0.3">
      <c r="A10" s="6"/>
      <c r="B10" s="3">
        <v>8</v>
      </c>
      <c r="C10" s="4" t="s">
        <v>10</v>
      </c>
      <c r="D10" s="11">
        <v>18000</v>
      </c>
      <c r="E10" s="11"/>
      <c r="F10" s="11">
        <f t="shared" si="0"/>
        <v>18000</v>
      </c>
      <c r="G10" s="49">
        <f>SUM(D10:D11)</f>
        <v>63000</v>
      </c>
      <c r="H10" s="45">
        <f>SUM(D10:D11)/D13</f>
        <v>4.9273451229841878E-2</v>
      </c>
      <c r="I10" s="45">
        <v>0.25</v>
      </c>
    </row>
    <row r="11" spans="1:9" x14ac:dyDescent="0.3">
      <c r="A11" s="6"/>
      <c r="B11" s="3">
        <v>9</v>
      </c>
      <c r="C11" s="4" t="s">
        <v>11</v>
      </c>
      <c r="D11" s="11">
        <v>45000</v>
      </c>
      <c r="E11" s="11"/>
      <c r="F11" s="11">
        <f t="shared" si="0"/>
        <v>45000</v>
      </c>
      <c r="G11" s="46"/>
      <c r="H11" s="46"/>
      <c r="I11" s="46"/>
    </row>
    <row r="12" spans="1:9" x14ac:dyDescent="0.3">
      <c r="A12" s="7"/>
      <c r="B12" s="3">
        <v>10</v>
      </c>
      <c r="C12" s="4" t="s">
        <v>33</v>
      </c>
      <c r="D12" s="11">
        <v>80000</v>
      </c>
      <c r="E12" s="11"/>
      <c r="F12" s="11">
        <f t="shared" si="0"/>
        <v>80000</v>
      </c>
      <c r="G12" s="27">
        <f>D12</f>
        <v>80000</v>
      </c>
      <c r="H12" s="28">
        <f>D12/D13</f>
        <v>6.256946187916429E-2</v>
      </c>
      <c r="I12" s="28">
        <v>0.05</v>
      </c>
    </row>
    <row r="13" spans="1:9" s="12" customFormat="1" ht="28.8" customHeight="1" x14ac:dyDescent="0.3">
      <c r="A13" s="13"/>
      <c r="B13" s="13"/>
      <c r="C13" s="14" t="s">
        <v>19</v>
      </c>
      <c r="D13" s="15">
        <f t="shared" ref="D13:I13" si="1">SUM(D3:D12)</f>
        <v>1278579</v>
      </c>
      <c r="E13" s="15">
        <f t="shared" si="1"/>
        <v>127857.9</v>
      </c>
      <c r="F13" s="15">
        <f t="shared" si="1"/>
        <v>1406436.9</v>
      </c>
      <c r="G13" s="29">
        <f t="shared" si="1"/>
        <v>1278579</v>
      </c>
      <c r="H13" s="30">
        <f t="shared" si="1"/>
        <v>1</v>
      </c>
      <c r="I13" s="30">
        <f t="shared" si="1"/>
        <v>1</v>
      </c>
    </row>
    <row r="14" spans="1:9" x14ac:dyDescent="0.3">
      <c r="C14" s="19" t="s">
        <v>21</v>
      </c>
      <c r="D14" s="16">
        <f>807509+471070</f>
        <v>1278579</v>
      </c>
      <c r="E14" s="16">
        <f>D14*0.1</f>
        <v>127857.90000000001</v>
      </c>
      <c r="F14" s="16">
        <f>SUM(D14:E14)</f>
        <v>1406436.9</v>
      </c>
      <c r="G14" s="16"/>
    </row>
    <row r="15" spans="1:9" x14ac:dyDescent="0.3">
      <c r="C15" s="19" t="s">
        <v>22</v>
      </c>
      <c r="D15" s="16">
        <f>D14-D13</f>
        <v>0</v>
      </c>
      <c r="E15" s="16">
        <f>E14-E13</f>
        <v>0</v>
      </c>
      <c r="F15" s="16">
        <f>F14-F13</f>
        <v>0</v>
      </c>
      <c r="G15" s="16"/>
    </row>
    <row r="17" spans="1:8" x14ac:dyDescent="0.3">
      <c r="C17" s="20" t="s">
        <v>24</v>
      </c>
      <c r="D17" s="24">
        <v>807509</v>
      </c>
      <c r="F17" s="16"/>
      <c r="G17" s="16"/>
    </row>
    <row r="18" spans="1:8" x14ac:dyDescent="0.3">
      <c r="C18" s="25" t="s">
        <v>25</v>
      </c>
      <c r="D18" s="26">
        <v>471070</v>
      </c>
    </row>
    <row r="19" spans="1:8" x14ac:dyDescent="0.3">
      <c r="C19" s="20" t="s">
        <v>26</v>
      </c>
      <c r="D19" s="24">
        <v>1278579</v>
      </c>
    </row>
    <row r="20" spans="1:8" x14ac:dyDescent="0.3">
      <c r="C20" s="21"/>
      <c r="D20" s="22"/>
    </row>
    <row r="21" spans="1:8" x14ac:dyDescent="0.3">
      <c r="C21" s="20" t="s">
        <v>27</v>
      </c>
      <c r="D21" s="23">
        <v>44927</v>
      </c>
    </row>
    <row r="22" spans="1:8" x14ac:dyDescent="0.3">
      <c r="C22" s="20" t="s">
        <v>28</v>
      </c>
      <c r="D22" s="23">
        <v>46022</v>
      </c>
    </row>
    <row r="23" spans="1:8" x14ac:dyDescent="0.3">
      <c r="C23" s="20"/>
      <c r="E23" s="23"/>
    </row>
    <row r="24" spans="1:8" x14ac:dyDescent="0.3">
      <c r="C24" s="20"/>
      <c r="E24" s="23"/>
    </row>
    <row r="25" spans="1:8" x14ac:dyDescent="0.3">
      <c r="A25" t="s">
        <v>18</v>
      </c>
    </row>
    <row r="26" spans="1:8" x14ac:dyDescent="0.3">
      <c r="A26" s="1"/>
      <c r="B26" s="1" t="s">
        <v>0</v>
      </c>
      <c r="C26" s="1" t="s">
        <v>1</v>
      </c>
      <c r="D26" s="1" t="s">
        <v>2</v>
      </c>
      <c r="E26" s="1" t="s">
        <v>3</v>
      </c>
      <c r="F26" s="1" t="s">
        <v>4</v>
      </c>
      <c r="G26" s="1"/>
      <c r="H26" s="1" t="s">
        <v>12</v>
      </c>
    </row>
    <row r="27" spans="1:8" x14ac:dyDescent="0.3">
      <c r="A27" s="36"/>
      <c r="B27" s="33">
        <v>6</v>
      </c>
      <c r="C27" s="8" t="s">
        <v>8</v>
      </c>
      <c r="D27" s="9">
        <f>SUM(D28:D30)</f>
        <v>270500</v>
      </c>
      <c r="E27" s="9"/>
      <c r="F27" s="9">
        <f>E27+D27</f>
        <v>270500</v>
      </c>
      <c r="G27" s="9"/>
      <c r="H27" s="1"/>
    </row>
    <row r="28" spans="1:8" x14ac:dyDescent="0.3">
      <c r="A28" s="37"/>
      <c r="B28" s="34"/>
      <c r="C28" s="10" t="s">
        <v>32</v>
      </c>
      <c r="D28" s="11">
        <f>70000+73000+(75000/2)</f>
        <v>180500</v>
      </c>
      <c r="E28" s="11"/>
      <c r="F28" s="11">
        <f>E28+D28</f>
        <v>180500</v>
      </c>
      <c r="G28" s="11"/>
      <c r="H28" s="1" t="s">
        <v>13</v>
      </c>
    </row>
    <row r="29" spans="1:8" x14ac:dyDescent="0.3">
      <c r="A29" s="37"/>
      <c r="B29" s="34"/>
      <c r="C29" s="10" t="s">
        <v>14</v>
      </c>
      <c r="D29" s="11">
        <f>12000+12000+6000</f>
        <v>30000</v>
      </c>
      <c r="E29" s="11"/>
      <c r="F29" s="11">
        <f>E29+D29</f>
        <v>30000</v>
      </c>
      <c r="G29" s="11"/>
      <c r="H29" s="1" t="s">
        <v>15</v>
      </c>
    </row>
    <row r="30" spans="1:8" x14ac:dyDescent="0.3">
      <c r="A30" s="38"/>
      <c r="B30" s="35"/>
      <c r="C30" s="10" t="s">
        <v>16</v>
      </c>
      <c r="D30" s="11">
        <v>60000</v>
      </c>
      <c r="E30" s="11"/>
      <c r="F30" s="11">
        <f>E30+D30</f>
        <v>60000</v>
      </c>
      <c r="G30" s="11"/>
      <c r="H30" s="1" t="s">
        <v>17</v>
      </c>
    </row>
  </sheetData>
  <mergeCells count="11">
    <mergeCell ref="B27:B30"/>
    <mergeCell ref="A27:A30"/>
    <mergeCell ref="H3:H6"/>
    <mergeCell ref="I3:I6"/>
    <mergeCell ref="H7:H9"/>
    <mergeCell ref="I7:I9"/>
    <mergeCell ref="H10:H11"/>
    <mergeCell ref="I10:I11"/>
    <mergeCell ref="G3:G6"/>
    <mergeCell ref="G7:G9"/>
    <mergeCell ref="G10:G1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5FFFEF8AEFA5408502397BE650EF69" ma:contentTypeVersion="21" ma:contentTypeDescription="Create a new document." ma:contentTypeScope="" ma:versionID="bd7cab008ac89cb613ae28159a7b9e6e">
  <xsd:schema xmlns:xsd="http://www.w3.org/2001/XMLSchema" xmlns:xs="http://www.w3.org/2001/XMLSchema" xmlns:p="http://schemas.microsoft.com/office/2006/metadata/properties" xmlns:ns2="32e1cd6d-f405-47f0-b594-0fecee3990ff" xmlns:ns3="1845b42b-46f0-43ff-bb0f-71f5d23a8007" targetNamespace="http://schemas.microsoft.com/office/2006/metadata/properties" ma:root="true" ma:fieldsID="d1cebb1c018070ecf9f75076cbcf815b" ns2:_="" ns3:_="">
    <xsd:import namespace="32e1cd6d-f405-47f0-b594-0fecee3990ff"/>
    <xsd:import namespace="1845b42b-46f0-43ff-bb0f-71f5d23a80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Thumbnail" minOccurs="0"/>
                <xsd:element ref="ns2:lcf76f155ced4ddcb4097134ff3c332f" minOccurs="0"/>
                <xsd:element ref="ns3:TaxCatchAll" minOccurs="0"/>
                <xsd:element ref="ns2:thumbn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e1cd6d-f405-47f0-b594-0fecee3990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Thumbnail" ma:index="20" nillable="true" ma:displayName="Thumbnail" ma:format="Thumbnail" ma:internalName="Thumbnail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dfa845b9-8506-44e3-8f7d-db028ad5597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thumbnails" ma:index="24" nillable="true" ma:displayName="thumbnails" ma:format="Image" ma:internalName="thumbnails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45b42b-46f0-43ff-bb0f-71f5d23a800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10e3e3d-5b65-436c-8e6b-f0351749043b}" ma:internalName="TaxCatchAll" ma:showField="CatchAllData" ma:web="1845b42b-46f0-43ff-bb0f-71f5d23a800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humbnail xmlns="32e1cd6d-f405-47f0-b594-0fecee3990ff" xsi:nil="true"/>
    <lcf76f155ced4ddcb4097134ff3c332f xmlns="32e1cd6d-f405-47f0-b594-0fecee3990ff">
      <Terms xmlns="http://schemas.microsoft.com/office/infopath/2007/PartnerControls"/>
    </lcf76f155ced4ddcb4097134ff3c332f>
    <TaxCatchAll xmlns="1845b42b-46f0-43ff-bb0f-71f5d23a8007" xsi:nil="true"/>
    <thumbnails xmlns="32e1cd6d-f405-47f0-b594-0fecee3990ff">
      <Url xsi:nil="true"/>
      <Description xsi:nil="true"/>
    </thumbnails>
  </documentManagement>
</p:properties>
</file>

<file path=customXml/itemProps1.xml><?xml version="1.0" encoding="utf-8"?>
<ds:datastoreItem xmlns:ds="http://schemas.openxmlformats.org/officeDocument/2006/customXml" ds:itemID="{52FAE017-2B91-4769-926F-BF0FA8D982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2e1cd6d-f405-47f0-b594-0fecee3990ff"/>
    <ds:schemaRef ds:uri="1845b42b-46f0-43ff-bb0f-71f5d23a80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2464311-1B05-4A81-8CD4-46760455BFC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FA2ED15-85A5-464C-9A09-D3AE3CE37FA2}">
  <ds:schemaRefs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32e1cd6d-f405-47f0-b594-0fecee3990ff"/>
    <ds:schemaRef ds:uri="http://schemas.microsoft.com/office/2006/documentManagement/types"/>
    <ds:schemaRef ds:uri="1845b42b-46f0-43ff-bb0f-71f5d23a8007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Addtl WBIF Request</vt:lpstr>
      <vt:lpstr>Scenario - No Soil Health Grant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Heinz</dc:creator>
  <cp:lastModifiedBy>Mike Isensee</cp:lastModifiedBy>
  <dcterms:created xsi:type="dcterms:W3CDTF">2022-07-13T22:40:36Z</dcterms:created>
  <dcterms:modified xsi:type="dcterms:W3CDTF">2023-12-11T20:57:40Z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0x010100845FFFEF8AEFA5408502397BE650EF69</vt:lpwstr>
  </property>
  <property fmtid="{D5CDD505-2E9C-101B-9397-08002B2CF9AE}" pid="3" name="MediaServiceImageTags">
    <vt:lpwstr/>
  </property>
</Properties>
</file>